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fe-my.sharepoint.com/personal/maraya_icafe_cr/Documents/ICAFE/Administracion/Congreso/Dic-2024/WEB Site/"/>
    </mc:Choice>
  </mc:AlternateContent>
  <xr:revisionPtr revIDLastSave="2" documentId="13_ncr:1_{FF9E3B7C-1C36-46BF-A72C-D4F9E06E6D31}" xr6:coauthVersionLast="47" xr6:coauthVersionMax="47" xr10:uidLastSave="{44E585FA-B0C5-457A-84E5-74F4B846F82A}"/>
  <bookViews>
    <workbookView xWindow="-120" yWindow="-120" windowWidth="29040" windowHeight="15840" xr2:uid="{00000000-000D-0000-FFFF-FFFF00000000}"/>
  </bookViews>
  <sheets>
    <sheet name="Cantones" sheetId="10" r:id="rId1"/>
    <sheet name="Prod-Comer" sheetId="1" r:id="rId2"/>
    <sheet name="Precios" sheetId="2" r:id="rId3"/>
    <sheet name="Destinos" sheetId="12" r:id="rId4"/>
    <sheet name="Exp (Part)" sheetId="9" r:id="rId5"/>
    <sheet name="Imp (Part)" sheetId="13" r:id="rId6"/>
    <sheet name="Exportac" sheetId="16" r:id="rId7"/>
    <sheet name="PIB" sheetId="14" r:id="rId8"/>
  </sheets>
  <externalReferences>
    <externalReference r:id="rId9"/>
  </externalReferences>
  <definedNames>
    <definedName name="_xlnm._FilterDatabase" localSheetId="0" hidden="1">Cantones!$A$9:$I$67</definedName>
    <definedName name="a45.">[1]Resumen!$A$1614</definedName>
    <definedName name="_xlnm.Print_Area" localSheetId="0">Cantones!$A$1:$I$70</definedName>
    <definedName name="_xlnm.Print_Area" localSheetId="3">Destinos!$A$1:$L$97</definedName>
    <definedName name="_xlnm.Print_Area" localSheetId="4">'Exp (Part)'!$A$1:$K$45</definedName>
    <definedName name="_xlnm.Print_Area" localSheetId="6">Exportac!$A$1:$J$39</definedName>
    <definedName name="_xlnm.Print_Area" localSheetId="5">'Imp (Part)'!$A$1:$J$45</definedName>
    <definedName name="_xlnm.Print_Area" localSheetId="7">PIB!$A$1:$J$44</definedName>
    <definedName name="_xlnm.Print_Area" localSheetId="2">Precios!$A$1:$H$45</definedName>
    <definedName name="_xlnm.Print_Area" localSheetId="1">'Prod-Comer'!$A$1:$J$45</definedName>
    <definedName name="copia" localSheetId="6">#REF!</definedName>
    <definedName name="copia">#REF!</definedName>
    <definedName name="ene" localSheetId="6">#REF!</definedName>
    <definedName name="ene">#REF!</definedName>
    <definedName name="Estimaciones" localSheetId="6">#REF!</definedName>
    <definedName name="Estimaciones">#REF!</definedName>
    <definedName name="feb" localSheetId="6">#REF!</definedName>
    <definedName name="feb">#REF!</definedName>
    <definedName name="mar" localSheetId="6">#REF!</definedName>
    <definedName name="mar">#REF!</definedName>
    <definedName name="may" localSheetId="6">#REF!</definedName>
    <definedName name="may">#REF!</definedName>
    <definedName name="Notas479" localSheetId="6">Exportac!#REF!</definedName>
    <definedName name="nov" localSheetId="6">#REF!</definedName>
    <definedName name="nov">#REF!</definedName>
    <definedName name="oct" localSheetId="6">#REF!</definedName>
    <definedName name="oct">#REF!</definedName>
    <definedName name="PAU" localSheetId="6">#REF!</definedName>
    <definedName name="PAU">#REF!</definedName>
    <definedName name="set" localSheetId="6">#REF!</definedName>
    <definedName name="set">#REF!</definedName>
    <definedName name="wrn.ESTIMACIONES." localSheetId="0" hidden="1">{"INF13",#N/A,FALSE,"ETCN";"DIF15",#N/A,FALSE,"ETCN";"INF20",#N/A,FALSE,"ETCN"}</definedName>
    <definedName name="wrn.ESTIMACIONES." localSheetId="3" hidden="1">{"INF13",#N/A,FALSE,"ETCN";"DIF15",#N/A,FALSE,"ETCN";"INF20",#N/A,FALSE,"ETCN"}</definedName>
    <definedName name="wrn.ESTIMACIONES." localSheetId="6" hidden="1">{"INF13",#N/A,FALSE,"ETCN";"DIF15",#N/A,FALSE,"ETCN";"INF20",#N/A,FALSE,"ETCN"}</definedName>
    <definedName name="wrn.ESTIMACIONES." localSheetId="5" hidden="1">{"INF13",#N/A,FALSE,"ETCN";"DIF15",#N/A,FALSE,"ETCN";"INF20",#N/A,FALSE,"ETCN"}</definedName>
    <definedName name="wrn.ESTIMACIONES." hidden="1">{"INF13",#N/A,FALSE,"ETCN";"DIF15",#N/A,FALSE,"ETCN";"INF20",#N/A,FALSE,"ETCN"}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6" l="1"/>
  <c r="G17" i="16"/>
  <c r="J41" i="1" l="1"/>
  <c r="H41" i="1"/>
  <c r="E41" i="1"/>
  <c r="E40" i="1"/>
  <c r="D41" i="1" l="1"/>
  <c r="E39" i="1"/>
  <c r="E38" i="1"/>
  <c r="E17" i="14" l="1"/>
  <c r="F17" i="14"/>
  <c r="G17" i="14"/>
  <c r="H17" i="14"/>
  <c r="I17" i="14"/>
  <c r="J17" i="14"/>
  <c r="J40" i="1" l="1"/>
  <c r="H40" i="1"/>
  <c r="D40" i="1"/>
  <c r="D39" i="1" l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2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F8" i="14"/>
  <c r="J8" i="14"/>
  <c r="D10" i="16"/>
  <c r="E10" i="16" s="1"/>
  <c r="F10" i="16" s="1"/>
  <c r="G10" i="16" s="1"/>
  <c r="H10" i="16" s="1"/>
  <c r="I10" i="16" s="1"/>
  <c r="J10" i="16" s="1"/>
  <c r="D10" i="13"/>
  <c r="E10" i="13" s="1"/>
  <c r="F10" i="13" s="1"/>
  <c r="G10" i="13" s="1"/>
  <c r="H10" i="13" s="1"/>
  <c r="I10" i="13" s="1"/>
  <c r="J10" i="13" s="1"/>
  <c r="E10" i="9"/>
  <c r="F10" i="9" s="1"/>
  <c r="G10" i="9" s="1"/>
  <c r="H10" i="9" s="1"/>
  <c r="I10" i="9" s="1"/>
  <c r="J10" i="9" s="1"/>
  <c r="K10" i="9" s="1"/>
  <c r="D10" i="12"/>
  <c r="E10" i="12" s="1"/>
  <c r="F10" i="12" s="1"/>
  <c r="G10" i="12" s="1"/>
  <c r="H10" i="12" s="1"/>
  <c r="I10" i="12" s="1"/>
  <c r="J10" i="12" s="1"/>
  <c r="K10" i="12" s="1"/>
  <c r="L10" i="12" s="1"/>
  <c r="D37" i="1"/>
  <c r="E9" i="10"/>
  <c r="F9" i="10" s="1"/>
  <c r="G9" i="10" s="1"/>
  <c r="H9" i="10" s="1"/>
  <c r="I9" i="10" s="1"/>
  <c r="D36" i="1"/>
  <c r="J37" i="16"/>
  <c r="I37" i="16"/>
  <c r="H37" i="16"/>
  <c r="G37" i="16"/>
  <c r="F37" i="16"/>
  <c r="E37" i="16"/>
  <c r="D37" i="16"/>
  <c r="C37" i="16"/>
  <c r="J17" i="16"/>
  <c r="I17" i="16"/>
  <c r="H17" i="16"/>
  <c r="F17" i="16"/>
  <c r="E17" i="16"/>
  <c r="D17" i="16"/>
  <c r="C17" i="16"/>
  <c r="J16" i="16"/>
  <c r="I16" i="16"/>
  <c r="H16" i="16"/>
  <c r="F16" i="16"/>
  <c r="E16" i="16"/>
  <c r="D16" i="16"/>
  <c r="C16" i="16"/>
  <c r="J22" i="14"/>
  <c r="I22" i="14"/>
  <c r="H22" i="14"/>
  <c r="G22" i="14"/>
  <c r="F22" i="14"/>
  <c r="E22" i="14"/>
  <c r="L51" i="12"/>
  <c r="L40" i="12" s="1"/>
  <c r="K51" i="12"/>
  <c r="K40" i="12" s="1"/>
  <c r="J51" i="12"/>
  <c r="J40" i="12" s="1"/>
  <c r="I51" i="12"/>
  <c r="I40" i="12" s="1"/>
  <c r="H51" i="12"/>
  <c r="H40" i="12" s="1"/>
  <c r="G51" i="12"/>
  <c r="G40" i="12" s="1"/>
  <c r="F51" i="12"/>
  <c r="F40" i="12" s="1"/>
  <c r="E51" i="12"/>
  <c r="E40" i="12" s="1"/>
  <c r="D51" i="12"/>
  <c r="D40" i="12" s="1"/>
  <c r="C51" i="12"/>
  <c r="C40" i="12" s="1"/>
  <c r="L29" i="12"/>
  <c r="L13" i="12" s="1"/>
  <c r="K29" i="12"/>
  <c r="K13" i="12" s="1"/>
  <c r="J29" i="12"/>
  <c r="J13" i="12" s="1"/>
  <c r="I29" i="12"/>
  <c r="I13" i="12" s="1"/>
  <c r="H29" i="12"/>
  <c r="H13" i="12" s="1"/>
  <c r="G29" i="12"/>
  <c r="G13" i="12" s="1"/>
  <c r="F29" i="12"/>
  <c r="F13" i="12" s="1"/>
  <c r="E29" i="12"/>
  <c r="E13" i="12" s="1"/>
  <c r="D29" i="12"/>
  <c r="D13" i="12" s="1"/>
  <c r="C29" i="12"/>
  <c r="C13" i="12" s="1"/>
  <c r="G27" i="13"/>
  <c r="G25" i="13"/>
  <c r="G16" i="13"/>
  <c r="G14" i="13" s="1"/>
  <c r="G38" i="13"/>
  <c r="H27" i="13"/>
  <c r="H25" i="13"/>
  <c r="H16" i="13"/>
  <c r="H14" i="13" s="1"/>
  <c r="H38" i="13"/>
  <c r="I27" i="9"/>
  <c r="I25" i="9" s="1"/>
  <c r="J27" i="9"/>
  <c r="J25" i="9" s="1"/>
  <c r="J16" i="9"/>
  <c r="J14" i="9"/>
  <c r="J38" i="9"/>
  <c r="I16" i="9"/>
  <c r="I14" i="9" s="1"/>
  <c r="I38" i="9"/>
  <c r="K27" i="9"/>
  <c r="K25" i="9" s="1"/>
  <c r="H27" i="9"/>
  <c r="H25" i="9" s="1"/>
  <c r="G27" i="9"/>
  <c r="G25" i="9" s="1"/>
  <c r="F27" i="9"/>
  <c r="F25" i="9" s="1"/>
  <c r="K16" i="9"/>
  <c r="K14" i="9" s="1"/>
  <c r="H16" i="9"/>
  <c r="H14" i="9" s="1"/>
  <c r="G16" i="9"/>
  <c r="G14" i="9" s="1"/>
  <c r="F16" i="9"/>
  <c r="F14" i="9" s="1"/>
  <c r="E16" i="9"/>
  <c r="E14" i="9" s="1"/>
  <c r="D38" i="1"/>
  <c r="J27" i="13"/>
  <c r="J25" i="13" s="1"/>
  <c r="I38" i="13"/>
  <c r="F38" i="13"/>
  <c r="E38" i="13"/>
  <c r="D38" i="13"/>
  <c r="C38" i="13"/>
  <c r="I27" i="13"/>
  <c r="I25" i="13" s="1"/>
  <c r="F27" i="13"/>
  <c r="E27" i="13"/>
  <c r="E25" i="13" s="1"/>
  <c r="D27" i="13"/>
  <c r="D25" i="13" s="1"/>
  <c r="C27" i="13"/>
  <c r="C25" i="13" s="1"/>
  <c r="F25" i="13"/>
  <c r="I16" i="13"/>
  <c r="I14" i="13" s="1"/>
  <c r="F16" i="13"/>
  <c r="F14" i="13" s="1"/>
  <c r="E16" i="13"/>
  <c r="E14" i="13" s="1"/>
  <c r="D16" i="13"/>
  <c r="D14" i="13" s="1"/>
  <c r="C16" i="13"/>
  <c r="C14" i="13" s="1"/>
  <c r="H38" i="9"/>
  <c r="G38" i="9"/>
  <c r="F38" i="9"/>
  <c r="E38" i="9"/>
  <c r="D38" i="9"/>
  <c r="E27" i="9"/>
  <c r="E25" i="9" s="1"/>
  <c r="D27" i="9"/>
  <c r="D25" i="9" s="1"/>
  <c r="D16" i="9"/>
  <c r="D14" i="9" s="1"/>
  <c r="D35" i="1"/>
  <c r="D34" i="1"/>
  <c r="F34" i="2"/>
  <c r="D33" i="1"/>
  <c r="J38" i="13"/>
  <c r="J16" i="13"/>
  <c r="J14" i="13" s="1"/>
  <c r="K38" i="9"/>
  <c r="D32" i="1"/>
  <c r="E69" i="10"/>
  <c r="D31" i="1"/>
  <c r="D30" i="1"/>
  <c r="D29" i="1"/>
  <c r="D12" i="1"/>
  <c r="H12" i="1"/>
  <c r="J12" i="1"/>
  <c r="E13" i="1"/>
  <c r="J13" i="1" s="1"/>
  <c r="E14" i="1"/>
  <c r="H14" i="1" s="1"/>
  <c r="E15" i="1"/>
  <c r="H15" i="1" s="1"/>
  <c r="E16" i="1"/>
  <c r="J16" i="1" s="1"/>
  <c r="G17" i="1"/>
  <c r="E17" i="1" s="1"/>
  <c r="E18" i="1"/>
  <c r="D18" i="1" s="1"/>
  <c r="E19" i="1"/>
  <c r="H19" i="1" s="1"/>
  <c r="E20" i="1"/>
  <c r="J20" i="1" s="1"/>
  <c r="E21" i="1"/>
  <c r="J21" i="1" s="1"/>
  <c r="D22" i="1"/>
  <c r="E23" i="1"/>
  <c r="H23" i="1" s="1"/>
  <c r="D24" i="1"/>
  <c r="D25" i="1"/>
  <c r="D26" i="1"/>
  <c r="D27" i="1"/>
  <c r="D28" i="1"/>
  <c r="D69" i="10"/>
  <c r="F69" i="10"/>
  <c r="G69" i="10"/>
  <c r="H69" i="10"/>
  <c r="I69" i="10"/>
  <c r="G8" i="14" l="1"/>
  <c r="I8" i="14"/>
  <c r="H8" i="14"/>
  <c r="J43" i="13"/>
  <c r="J43" i="9"/>
  <c r="D16" i="1"/>
  <c r="D19" i="1"/>
  <c r="H13" i="1"/>
  <c r="D14" i="1"/>
  <c r="D15" i="1"/>
  <c r="H21" i="1"/>
  <c r="D13" i="1"/>
  <c r="D21" i="1"/>
  <c r="J14" i="1"/>
  <c r="I43" i="13"/>
  <c r="E43" i="13"/>
  <c r="F43" i="13"/>
  <c r="C43" i="13"/>
  <c r="H43" i="13"/>
  <c r="G43" i="13"/>
  <c r="D43" i="13"/>
  <c r="I43" i="9"/>
  <c r="D43" i="9"/>
  <c r="G43" i="9"/>
  <c r="H43" i="9"/>
  <c r="E43" i="9"/>
  <c r="K43" i="9"/>
  <c r="F43" i="9"/>
  <c r="H17" i="1"/>
  <c r="D17" i="1"/>
  <c r="J17" i="1"/>
  <c r="H16" i="1"/>
  <c r="H20" i="1"/>
  <c r="J18" i="1"/>
  <c r="D20" i="1"/>
  <c r="D23" i="1"/>
  <c r="H18" i="1"/>
  <c r="J15" i="1"/>
  <c r="J19" i="1"/>
  <c r="J23" i="1"/>
  <c r="K11" i="12"/>
  <c r="E11" i="12"/>
  <c r="L11" i="12"/>
  <c r="H11" i="12"/>
  <c r="C11" i="12"/>
  <c r="I11" i="12"/>
  <c r="F11" i="12"/>
  <c r="D11" i="12"/>
  <c r="G11" i="12"/>
  <c r="J11" i="12"/>
</calcChain>
</file>

<file path=xl/sharedStrings.xml><?xml version="1.0" encoding="utf-8"?>
<sst xmlns="http://schemas.openxmlformats.org/spreadsheetml/2006/main" count="566" uniqueCount="346">
  <si>
    <t>Cosecha</t>
  </si>
  <si>
    <t>Producción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</si>
  <si>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</si>
  <si>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</si>
  <si>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</si>
  <si>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</si>
  <si>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</si>
  <si>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</si>
  <si>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</si>
  <si>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</si>
  <si>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</si>
  <si>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*</t>
  </si>
  <si>
    <t>Exportación</t>
  </si>
  <si>
    <t>(sacos 46 kg)</t>
  </si>
  <si>
    <t>Consumo Nacional</t>
  </si>
  <si>
    <t>Rend. Benef.</t>
  </si>
  <si>
    <t>(kg/fan)</t>
  </si>
  <si>
    <t>Porc.</t>
  </si>
  <si>
    <t>Costa Rica</t>
  </si>
  <si>
    <t>Tipo Cambio</t>
  </si>
  <si>
    <t>Precios de Comercialización de Café:</t>
  </si>
  <si>
    <t>1. Café Oro: Precios de Exportación y Consumo Nacional</t>
  </si>
  <si>
    <t>2. Café Fruta: Precio de Liquidación Final al Productor</t>
  </si>
  <si>
    <t>Café Fruta</t>
  </si>
  <si>
    <t>Destino</t>
  </si>
  <si>
    <t>Total</t>
  </si>
  <si>
    <t>Comunidad Europea</t>
  </si>
  <si>
    <t>Otros destinos</t>
  </si>
  <si>
    <t>2004-2005</t>
  </si>
  <si>
    <t>2005-2006</t>
  </si>
  <si>
    <t>a/ Cifras sujetas a ajuste.</t>
  </si>
  <si>
    <t>2006-2007</t>
  </si>
  <si>
    <t>2007-2008</t>
  </si>
  <si>
    <t>Consumo Nal.</t>
  </si>
  <si>
    <t xml:space="preserve">Liquidación Final al </t>
  </si>
  <si>
    <t>Año Calendario</t>
  </si>
  <si>
    <t>2008-2009</t>
  </si>
  <si>
    <t>0901.11.10.00</t>
  </si>
  <si>
    <t>0901.11.20.00</t>
  </si>
  <si>
    <t>0901.11.90.00</t>
  </si>
  <si>
    <t>0901.21.00.10</t>
  </si>
  <si>
    <t>0901.21.00.90</t>
  </si>
  <si>
    <t>2101.11.00.10</t>
  </si>
  <si>
    <t>2101.11.00.90</t>
  </si>
  <si>
    <t>2101.12.00.00</t>
  </si>
  <si>
    <t>CAFÉ INCLUSO TOSTADO O DESCAFEINADO</t>
  </si>
  <si>
    <t>0901</t>
  </si>
  <si>
    <t>0901.1</t>
  </si>
  <si>
    <t>0901.2</t>
  </si>
  <si>
    <t>2101</t>
  </si>
  <si>
    <t>ANEXO 2-1</t>
  </si>
  <si>
    <t>ANEXO 2-2</t>
  </si>
  <si>
    <t>ANEXO 2-3</t>
  </si>
  <si>
    <t>ANEXO 2-4</t>
  </si>
  <si>
    <t>ANEXO 2-5</t>
  </si>
  <si>
    <t>ANEXO 2-6</t>
  </si>
  <si>
    <t>ANEXO 2-7</t>
  </si>
  <si>
    <t>Letonia</t>
  </si>
  <si>
    <t>Fuente: Banco Central de Costa Rica (BCCR).</t>
  </si>
  <si>
    <t>Región</t>
  </si>
  <si>
    <t>Provincia</t>
  </si>
  <si>
    <t>Cantón</t>
  </si>
  <si>
    <t>Año Cosecha</t>
  </si>
  <si>
    <t>Producción Nacional (Café Fruta)</t>
  </si>
  <si>
    <t>2009-2010</t>
  </si>
  <si>
    <t>Fuente: Instituto del Café de Costa Rica (ICAFE).</t>
  </si>
  <si>
    <t>1994-1995</t>
  </si>
  <si>
    <t>b</t>
  </si>
  <si>
    <t>b/ Cifras sujetas a ajuste.</t>
  </si>
  <si>
    <t xml:space="preserve">a/ Puede no haber coincidencia en las sumas.  La diferencia corresponde a estimaciones de café oro para Beneficios que no declararon ventas. </t>
  </si>
  <si>
    <t>2010-2011</t>
  </si>
  <si>
    <t>Cifras en Kilogramos no Equivalentes a Café Oro</t>
  </si>
  <si>
    <t>Producto interno bruto a precios de mercado</t>
  </si>
  <si>
    <t>Agricultura:</t>
  </si>
  <si>
    <t>Otros</t>
  </si>
  <si>
    <t>Pecuario:</t>
  </si>
  <si>
    <t>Silvicultura y pesca:</t>
  </si>
  <si>
    <t>Cod</t>
  </si>
  <si>
    <t>Descripción</t>
  </si>
  <si>
    <t>- Café sin tostar:</t>
  </si>
  <si>
    <t>0901.11</t>
  </si>
  <si>
    <t>-- Sin descafeinar</t>
  </si>
  <si>
    <t>--- Sin beneficiar (café cereza)</t>
  </si>
  <si>
    <t>--- Café Pergamino</t>
  </si>
  <si>
    <t>--- Café Oro, certificado orgánico</t>
  </si>
  <si>
    <t>--- Café Oro, los demás</t>
  </si>
  <si>
    <t>--- Otros</t>
  </si>
  <si>
    <t>0901.12</t>
  </si>
  <si>
    <t>-- Descafeinado</t>
  </si>
  <si>
    <t>- Café tostado:</t>
  </si>
  <si>
    <t>0901.21</t>
  </si>
  <si>
    <t>--- En envase de vidrio o lata</t>
  </si>
  <si>
    <t>--- En grano, certificado orgánico</t>
  </si>
  <si>
    <t>--- Molido y empacado, certificado orgánico</t>
  </si>
  <si>
    <t>0901.22</t>
  </si>
  <si>
    <t>EXTRACTOS, ESENCIAS Y CONCENTRADOS</t>
  </si>
  <si>
    <t>2101.11</t>
  </si>
  <si>
    <t>-- Extractos, esencias y concentrados de café</t>
  </si>
  <si>
    <t>--- Café instantáneo sin aromatizar</t>
  </si>
  <si>
    <t>--- Preparaciones a base de …</t>
  </si>
  <si>
    <t>0901.21.00.20</t>
  </si>
  <si>
    <t>0901.21.00.30</t>
  </si>
  <si>
    <t>Puntarenas</t>
  </si>
  <si>
    <t>Coto Brus</t>
  </si>
  <si>
    <t>Buenos Aires</t>
  </si>
  <si>
    <t>Cartago</t>
  </si>
  <si>
    <t>El Guarco</t>
  </si>
  <si>
    <t>Desamparados</t>
  </si>
  <si>
    <t>Dota</t>
  </si>
  <si>
    <t>Acosta</t>
  </si>
  <si>
    <t>T</t>
  </si>
  <si>
    <t>Turrialba</t>
  </si>
  <si>
    <t>Alajuela</t>
  </si>
  <si>
    <t>Heredia</t>
  </si>
  <si>
    <t>Barva</t>
  </si>
  <si>
    <t>Santo Domingo</t>
  </si>
  <si>
    <t>San Rafael</t>
  </si>
  <si>
    <t>San Pablo</t>
  </si>
  <si>
    <t>San Isidro</t>
  </si>
  <si>
    <t>Flores</t>
  </si>
  <si>
    <t>Puriscal</t>
  </si>
  <si>
    <t>Santa Ana</t>
  </si>
  <si>
    <t>Moravia</t>
  </si>
  <si>
    <t>Turrubares</t>
  </si>
  <si>
    <t>Goicoechea</t>
  </si>
  <si>
    <t>Curridabat</t>
  </si>
  <si>
    <t>Alajuelita</t>
  </si>
  <si>
    <t>Naranjo</t>
  </si>
  <si>
    <t>Grecia</t>
  </si>
  <si>
    <t>Palmares</t>
  </si>
  <si>
    <t>Atenas</t>
  </si>
  <si>
    <t>San Mateo</t>
  </si>
  <si>
    <t>San Carlos</t>
  </si>
  <si>
    <t>Guanacaste</t>
  </si>
  <si>
    <t>Abangares</t>
  </si>
  <si>
    <t>Nandayure</t>
  </si>
  <si>
    <t>Hojancha</t>
  </si>
  <si>
    <t>Nicoya</t>
  </si>
  <si>
    <t>Montes de Oro</t>
  </si>
  <si>
    <t>2011-2012</t>
  </si>
  <si>
    <t>0901.11.30.10</t>
  </si>
  <si>
    <t>0901.11.30.90</t>
  </si>
  <si>
    <t>*/ Cifras sujetas a ajuste.</t>
  </si>
  <si>
    <t>CB</t>
  </si>
  <si>
    <t>LS</t>
  </si>
  <si>
    <t>PZ</t>
  </si>
  <si>
    <t>VC</t>
  </si>
  <si>
    <t>VO</t>
  </si>
  <si>
    <t>ZN</t>
  </si>
  <si>
    <t>2012-2013</t>
  </si>
  <si>
    <t>(USD/46 kg)</t>
  </si>
  <si>
    <t>(CRC/46 kg)</t>
  </si>
  <si>
    <t>Productor (CRC/2 Dhl)</t>
  </si>
  <si>
    <t>(CRC/USD)</t>
  </si>
  <si>
    <t>Datos en Sacos de 46 kg</t>
  </si>
  <si>
    <t>2013-2014</t>
  </si>
  <si>
    <t>Malasia</t>
  </si>
  <si>
    <t>Exportaciones Totales de Café (kg)</t>
  </si>
  <si>
    <t>2014-2015</t>
  </si>
  <si>
    <t>2015-2016</t>
  </si>
  <si>
    <t>Impuesto a los productos y las importaciones (netos de subvenciones)</t>
  </si>
  <si>
    <t>Minas y canteras (B)</t>
  </si>
  <si>
    <t>Manufactura (C)</t>
  </si>
  <si>
    <t>Electricidad, agua y servicios de saneamiento (D, E)</t>
  </si>
  <si>
    <t>Construcción (F)</t>
  </si>
  <si>
    <t>Comercio al por mayor y al por menor, reparación de vehículos (G)</t>
  </si>
  <si>
    <t>Transporte y almacenamiento (H)</t>
  </si>
  <si>
    <t>Actividades de alojamiento y servicios de comida (I)</t>
  </si>
  <si>
    <t>Información y comunicaciones (J)</t>
  </si>
  <si>
    <t>Actividades financieras y de seguros (K)</t>
  </si>
  <si>
    <t>Actividades inmobiliarias (L)</t>
  </si>
  <si>
    <t>Actividades profesionales, científicas, técnicas, administrativas y servicios de apoyo (M, N)</t>
  </si>
  <si>
    <t>Administración pública y planes de seguridad social de afiliación obligatoria (O)</t>
  </si>
  <si>
    <t>Enseñanza y actividades de la salud humana y de asistencia social (P, Q)</t>
  </si>
  <si>
    <t>Otras actividades (R, S, T, U)</t>
  </si>
  <si>
    <t>Cultivo de banano</t>
  </si>
  <si>
    <t>Cultivo de piña</t>
  </si>
  <si>
    <t>Cultivo de café</t>
  </si>
  <si>
    <t>Cría de ganado vacuno</t>
  </si>
  <si>
    <t>Cría de pollos</t>
  </si>
  <si>
    <t>Cría de cerdos</t>
  </si>
  <si>
    <t>Silvicultura y extracción de madera y caza</t>
  </si>
  <si>
    <t xml:space="preserve">Agricultura, silvicultura y pesca (A) </t>
  </si>
  <si>
    <t>Valor agregado a precios básicos /c</t>
  </si>
  <si>
    <t>c/ Los códigos que aparecen entre paréntesis corresponden a las secciones de la Clasificación Industrial Internacional Uniforme de todas las actividades económicas (CIIU) revisión 4.</t>
  </si>
  <si>
    <r>
      <t>Producto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Interno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Bruto</t>
    </r>
    <r>
      <rPr>
        <b/>
        <sz val="10"/>
        <rFont val="Arial"/>
        <family val="2"/>
      </rPr>
      <t xml:space="preserve"> por Actividad Económica</t>
    </r>
  </si>
  <si>
    <t>3. Tipo de Cambio de las Divisas de Exportación.</t>
  </si>
  <si>
    <t>2016-2017</t>
  </si>
  <si>
    <t>Zarcero</t>
  </si>
  <si>
    <t>Alemania</t>
  </si>
  <si>
    <t>Australia</t>
  </si>
  <si>
    <t>Canadá</t>
  </si>
  <si>
    <t>2017-2018</t>
  </si>
  <si>
    <t>Bélgica</t>
  </si>
  <si>
    <t>Importaciones Totales de Café (kg)</t>
  </si>
  <si>
    <t>2018-2019</t>
  </si>
  <si>
    <t>Golfito</t>
  </si>
  <si>
    <t>Aserrí</t>
  </si>
  <si>
    <t>León Cortés</t>
  </si>
  <si>
    <t>Tarrazú</t>
  </si>
  <si>
    <t>Pérez Zeledón</t>
  </si>
  <si>
    <t>Jiménez</t>
  </si>
  <si>
    <t>Paraíso</t>
  </si>
  <si>
    <t>Poás</t>
  </si>
  <si>
    <t>Santa Bárbara</t>
  </si>
  <si>
    <t>Escazú</t>
  </si>
  <si>
    <t>San José</t>
  </si>
  <si>
    <t>Tibás</t>
  </si>
  <si>
    <t>San Ramón</t>
  </si>
  <si>
    <t>Tilarán</t>
  </si>
  <si>
    <t>Sarapiquí</t>
  </si>
  <si>
    <r>
      <t xml:space="preserve">Comercialización </t>
    </r>
    <r>
      <rPr>
        <b/>
        <vertAlign val="superscript"/>
        <sz val="10"/>
        <color indexed="9"/>
        <rFont val="Avenir LT Std 45 Book"/>
        <family val="2"/>
      </rPr>
      <t>a</t>
    </r>
  </si>
  <si>
    <t>Italia</t>
  </si>
  <si>
    <t>España</t>
  </si>
  <si>
    <t>Reino Unido</t>
  </si>
  <si>
    <t>Francia</t>
  </si>
  <si>
    <t>Finlandia</t>
  </si>
  <si>
    <t>Portugal</t>
  </si>
  <si>
    <t>Irlanda</t>
  </si>
  <si>
    <t>Eslovenia</t>
  </si>
  <si>
    <t>Corea del Sur</t>
  </si>
  <si>
    <t>Israel</t>
  </si>
  <si>
    <t>Japón</t>
  </si>
  <si>
    <t>Noruega</t>
  </si>
  <si>
    <t>Estados Unidos de A.</t>
  </si>
  <si>
    <t>Taiwán</t>
  </si>
  <si>
    <r>
      <t>Exportaciones</t>
    </r>
    <r>
      <rPr>
        <b/>
        <sz val="10"/>
        <rFont val="Avenir LT Std 45 Book"/>
        <family val="2"/>
      </rPr>
      <t xml:space="preserve"> de Todas las Formas de Café por Partida Arancelaria</t>
    </r>
  </si>
  <si>
    <r>
      <t>Importaciones</t>
    </r>
    <r>
      <rPr>
        <b/>
        <sz val="10"/>
        <rFont val="Avenir LT Std 45 Book"/>
        <family val="2"/>
      </rPr>
      <t xml:space="preserve"> de Todas las Formas de Café por Partida Arancelaria</t>
    </r>
  </si>
  <si>
    <t>*/ Datos sujetos a ajuste.</t>
  </si>
  <si>
    <r>
      <t xml:space="preserve">Otros </t>
    </r>
    <r>
      <rPr>
        <vertAlign val="superscript"/>
        <sz val="10"/>
        <rFont val="Avenir LT Std 45 Book"/>
        <family val="2"/>
      </rPr>
      <t>b</t>
    </r>
  </si>
  <si>
    <t>Los demás</t>
  </si>
  <si>
    <t> Exportaciones FOB totales</t>
  </si>
  <si>
    <t>Sectores</t>
  </si>
  <si>
    <t>Agrícola</t>
  </si>
  <si>
    <t>Piña</t>
  </si>
  <si>
    <t>Banano</t>
  </si>
  <si>
    <t>Café</t>
  </si>
  <si>
    <t> Sacos de 46 kg</t>
  </si>
  <si>
    <t> Precio (USD/46 kg)</t>
  </si>
  <si>
    <t>Otros productos agrícolas</t>
  </si>
  <si>
    <t>Alimentaria</t>
  </si>
  <si>
    <t>Caucho</t>
  </si>
  <si>
    <t>Eléctrica y electrónica</t>
  </si>
  <si>
    <t>Equipo de precisión y médico</t>
  </si>
  <si>
    <t>Instrumentos de música y sus partes</t>
  </si>
  <si>
    <t>Joyería</t>
  </si>
  <si>
    <t>Maderera</t>
  </si>
  <si>
    <t>Material de transporte</t>
  </si>
  <si>
    <t>Muebles y aparatos de alumbrado</t>
  </si>
  <si>
    <t>Papel y cartón</t>
  </si>
  <si>
    <t>Pecuario y pesca</t>
  </si>
  <si>
    <t>Plástico</t>
  </si>
  <si>
    <t>Productos Minerales</t>
  </si>
  <si>
    <t>Productos Minerales no metálicos</t>
  </si>
  <si>
    <t>Textiles, cuero y calzado</t>
  </si>
  <si>
    <t>Exportaciones FOB por los Principales Sectores Económicos</t>
  </si>
  <si>
    <t>Valores en Miles de USD, Cantidades en Unidades y Precios en USD/Und.</t>
  </si>
  <si>
    <t>Fuente: Promotora de Comercio Exterior de Costa Rica (PROCOMER).</t>
  </si>
  <si>
    <t>ANEXO 2-8</t>
  </si>
  <si>
    <t>La Unión</t>
  </si>
  <si>
    <t>Sarchí</t>
  </si>
  <si>
    <t>Río Cuarto</t>
  </si>
  <si>
    <t>Upala</t>
  </si>
  <si>
    <t>2019-2020</t>
  </si>
  <si>
    <t>Exportaciones de Café Verde (Oro) por País Destino</t>
  </si>
  <si>
    <t>Rumanía</t>
  </si>
  <si>
    <t>Lituania</t>
  </si>
  <si>
    <t>República Checa</t>
  </si>
  <si>
    <t>Suecia</t>
  </si>
  <si>
    <t>Polonia</t>
  </si>
  <si>
    <t>Hungría</t>
  </si>
  <si>
    <t>Chipre</t>
  </si>
  <si>
    <t>Dinamarca</t>
  </si>
  <si>
    <t>Bulgaria</t>
  </si>
  <si>
    <t>Eslovaquia</t>
  </si>
  <si>
    <t>Estonia</t>
  </si>
  <si>
    <t>Marruecos</t>
  </si>
  <si>
    <t>Sudáfrica</t>
  </si>
  <si>
    <t>Arabia Saudita</t>
  </si>
  <si>
    <t>China</t>
  </si>
  <si>
    <t>Rusia</t>
  </si>
  <si>
    <t>Líbano</t>
  </si>
  <si>
    <t>Singapur</t>
  </si>
  <si>
    <t>Nueva Zelanda</t>
  </si>
  <si>
    <t>México</t>
  </si>
  <si>
    <t>Emiratos Árabes Unidos</t>
  </si>
  <si>
    <t>Hong Kong</t>
  </si>
  <si>
    <t>Jordania</t>
  </si>
  <si>
    <t>Turquía</t>
  </si>
  <si>
    <t>Chile</t>
  </si>
  <si>
    <t>Catar</t>
  </si>
  <si>
    <t>Suiza</t>
  </si>
  <si>
    <t>Tailandia</t>
  </si>
  <si>
    <t>Guatemala</t>
  </si>
  <si>
    <t>Brasil</t>
  </si>
  <si>
    <t>Afganistán</t>
  </si>
  <si>
    <t>Baréin</t>
  </si>
  <si>
    <t>Egipto</t>
  </si>
  <si>
    <t>Filipinas</t>
  </si>
  <si>
    <t>Nueva Caledonia</t>
  </si>
  <si>
    <t>Omán</t>
  </si>
  <si>
    <t>Panamá</t>
  </si>
  <si>
    <t>República Dominicana</t>
  </si>
  <si>
    <t>Ucrania</t>
  </si>
  <si>
    <t>Venezuela</t>
  </si>
  <si>
    <t>Pesca marítima y de agua dulce</t>
  </si>
  <si>
    <t>2020-2021</t>
  </si>
  <si>
    <t>Producción de Café Fruta y Café Verde (Oro), Rendimiento de Beneficiado</t>
  </si>
  <si>
    <t>Austria</t>
  </si>
  <si>
    <t>Países Bajos</t>
  </si>
  <si>
    <t>Albania</t>
  </si>
  <si>
    <t>India</t>
  </si>
  <si>
    <t>Kuwait</t>
  </si>
  <si>
    <t>Uruguay</t>
  </si>
  <si>
    <t>Vietnam</t>
  </si>
  <si>
    <t>Volumen a Precios del Año Anterior Encadenado, Referencia 2017</t>
  </si>
  <si>
    <t>2021-2022</t>
  </si>
  <si>
    <t>(fanegas)</t>
  </si>
  <si>
    <t>Producción de Café Fruta por Cantón (fanegas)</t>
  </si>
  <si>
    <t>Café Verde (Oro)</t>
  </si>
  <si>
    <t>Pakistán</t>
  </si>
  <si>
    <t>b/ Otros países de la Comunidad Europea.</t>
  </si>
  <si>
    <t>Metalmecánica</t>
  </si>
  <si>
    <t>N.D.</t>
  </si>
  <si>
    <t>Químico-farmacéutico</t>
  </si>
  <si>
    <t>Actividades de Apoyo</t>
  </si>
  <si>
    <t>2022-2023</t>
  </si>
  <si>
    <t>Monteverde</t>
  </si>
  <si>
    <t>Periodos: Octubre a Septiembre</t>
  </si>
  <si>
    <t>Croacia</t>
  </si>
  <si>
    <t>Armenia</t>
  </si>
  <si>
    <t>Argentina</t>
  </si>
  <si>
    <t>Indonesia</t>
  </si>
  <si>
    <t>Periodo: Octubre a Septiembre</t>
  </si>
  <si>
    <t>0901.21.00.40</t>
  </si>
  <si>
    <t>--- Los demás cafés molidos</t>
  </si>
  <si>
    <t>2023-2024</t>
  </si>
  <si>
    <t>Comercialización del Café Verde // Cosechas 1994-1995 a 2023-2024</t>
  </si>
  <si>
    <t>Cosechas 2018-2019 a 2023-2024</t>
  </si>
  <si>
    <t>Vázquez de Coronado</t>
  </si>
  <si>
    <t>Valverde Vega</t>
  </si>
  <si>
    <t>Periodos 2014-2015 a 2023-2024 (Oct-Sep)</t>
  </si>
  <si>
    <t>2016-17</t>
  </si>
  <si>
    <t>Periodos: 2016-2017 a 2023-2024 (Oct-Sep)</t>
  </si>
  <si>
    <t>Años Calendario: 2019 a 2024 (Millones de Colones Encadenados)</t>
  </si>
  <si>
    <t xml:space="preserve">a/ Cifras preliminares 2022.  b/ Proyecciones 2023 y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</si>
</sst>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General_)"/>
    <numFmt numFmtId="167" formatCode="0.0000"/>
    <numFmt numFmtId="168" formatCode="_-* #,##0.00\ [$€]_-;\-* #,##0.00\ [$€]_-;_-* &quot;-&quot;??\ [$€]_-;_-@_-"/>
    <numFmt numFmtId="169" formatCode="#,##0.0000"/>
    <numFmt numFmtId="170" formatCode="#,##0.000"/>
  </numFmts>
  <fonts count="5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24"/>
      <name val="Bookman Old Style"/>
      <family val="1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9"/>
      <name val="Avenir LT Std 45 Book"/>
      <family val="2"/>
    </font>
    <font>
      <b/>
      <sz val="24"/>
      <name val="Avenir LT Std 45 Book"/>
      <family val="2"/>
    </font>
    <font>
      <b/>
      <sz val="9"/>
      <name val="Avenir LT Std 45 Book"/>
      <family val="2"/>
    </font>
    <font>
      <b/>
      <sz val="16"/>
      <name val="Avenir LT Std 45 Book"/>
      <family val="2"/>
    </font>
    <font>
      <b/>
      <sz val="10"/>
      <name val="Avenir LT Std 45 Book"/>
      <family val="2"/>
    </font>
    <font>
      <b/>
      <sz val="9"/>
      <color indexed="9"/>
      <name val="Avenir LT Std 45 Book"/>
      <family val="2"/>
    </font>
    <font>
      <sz val="10"/>
      <name val="Avenir LT Std 45 Book"/>
      <family val="2"/>
    </font>
    <font>
      <sz val="8.5"/>
      <name val="Avenir LT Std 45 Book"/>
      <family val="2"/>
    </font>
    <font>
      <b/>
      <sz val="8.5"/>
      <color theme="0"/>
      <name val="Avenir LT Std 45 Book"/>
      <family val="2"/>
    </font>
    <font>
      <b/>
      <sz val="8"/>
      <name val="Avenir LT Std 45 Book"/>
      <family val="2"/>
    </font>
    <font>
      <b/>
      <sz val="10"/>
      <color indexed="9"/>
      <name val="Avenir LT Std 45 Book"/>
      <family val="2"/>
    </font>
    <font>
      <b/>
      <vertAlign val="superscript"/>
      <sz val="10"/>
      <color indexed="9"/>
      <name val="Avenir LT Std 45 Book"/>
      <family val="2"/>
    </font>
    <font>
      <sz val="10"/>
      <color indexed="9"/>
      <name val="Avenir LT Std 45 Book"/>
      <family val="2"/>
    </font>
    <font>
      <vertAlign val="superscript"/>
      <sz val="10"/>
      <name val="Avenir LT Std 45 Book"/>
      <family val="2"/>
    </font>
    <font>
      <sz val="7.5"/>
      <name val="Avenir LT Std 45 Book"/>
      <family val="2"/>
    </font>
    <font>
      <b/>
      <sz val="10"/>
      <color theme="0"/>
      <name val="Avenir LT Std 45 Book"/>
      <family val="2"/>
    </font>
    <font>
      <sz val="8"/>
      <name val="Avenir LT Std 45 Book"/>
      <family val="2"/>
    </font>
    <font>
      <b/>
      <i/>
      <sz val="10"/>
      <name val="Avenir LT Std 45 Book"/>
      <family val="2"/>
    </font>
    <font>
      <b/>
      <u/>
      <sz val="10"/>
      <name val="Avenir LT Std 45 Book"/>
      <family val="2"/>
    </font>
    <font>
      <sz val="10"/>
      <color indexed="8"/>
      <name val="Avenir LT Std 45 Book"/>
      <family val="2"/>
    </font>
    <font>
      <i/>
      <sz val="10"/>
      <color indexed="8"/>
      <name val="Avenir LT Std 45 Book"/>
      <family val="2"/>
    </font>
    <font>
      <sz val="7"/>
      <name val="Avenir LT Std 45 Book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D4B34"/>
        <bgColor indexed="64"/>
      </patternFill>
    </fill>
    <fill>
      <patternFill patternType="solid">
        <fgColor rgb="FF57A354"/>
        <bgColor indexed="64"/>
      </patternFill>
    </fill>
    <fill>
      <patternFill patternType="solid">
        <fgColor rgb="FFA9A389"/>
        <bgColor indexed="64"/>
      </patternFill>
    </fill>
    <fill>
      <patternFill patternType="solid">
        <fgColor rgb="FF829385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68" fontId="1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0" fontId="19" fillId="22" borderId="0" applyNumberFormat="0" applyBorder="0" applyAlignment="0" applyProtection="0"/>
    <xf numFmtId="166" fontId="17" fillId="0" borderId="0"/>
    <xf numFmtId="167" fontId="17" fillId="0" borderId="0"/>
    <xf numFmtId="0" fontId="8" fillId="0" borderId="0"/>
    <xf numFmtId="0" fontId="9" fillId="23" borderId="4" applyNumberFormat="0" applyFont="0" applyAlignment="0" applyProtection="0"/>
    <xf numFmtId="9" fontId="1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0" fontId="26" fillId="0" borderId="9" applyNumberFormat="0" applyFill="0" applyAlignment="0" applyProtection="0"/>
    <xf numFmtId="9" fontId="1" fillId="0" borderId="0" applyFont="0" applyFill="0" applyBorder="0" applyAlignment="0" applyProtection="0"/>
    <xf numFmtId="166" fontId="17" fillId="0" borderId="0"/>
    <xf numFmtId="0" fontId="1" fillId="0" borderId="0"/>
  </cellStyleXfs>
  <cellXfs count="294">
    <xf numFmtId="0" fontId="0" fillId="0" borderId="0" xfId="0"/>
    <xf numFmtId="0" fontId="27" fillId="0" borderId="0" xfId="37" applyFont="1" applyAlignment="1">
      <alignment horizontal="right"/>
    </xf>
    <xf numFmtId="0" fontId="28" fillId="0" borderId="0" xfId="0" applyFont="1"/>
    <xf numFmtId="166" fontId="17" fillId="0" borderId="0" xfId="35"/>
    <xf numFmtId="166" fontId="4" fillId="0" borderId="0" xfId="35" applyFont="1" applyAlignment="1">
      <alignment horizontal="left"/>
    </xf>
    <xf numFmtId="10" fontId="0" fillId="0" borderId="0" xfId="48" applyNumberFormat="1" applyFont="1" applyAlignment="1">
      <alignment horizontal="center"/>
    </xf>
    <xf numFmtId="166" fontId="1" fillId="0" borderId="0" xfId="35" applyFont="1"/>
    <xf numFmtId="0" fontId="2" fillId="0" borderId="0" xfId="32" applyFont="1" applyAlignment="1" applyProtection="1">
      <alignment horizontal="centerContinuous" vertical="center"/>
    </xf>
    <xf numFmtId="0" fontId="29" fillId="0" borderId="0" xfId="32" applyFont="1" applyAlignment="1" applyProtection="1">
      <alignment horizontal="centerContinuous" vertical="center"/>
    </xf>
    <xf numFmtId="166" fontId="1" fillId="0" borderId="41" xfId="35" applyFont="1" applyBorder="1" applyAlignment="1">
      <alignment horizontal="center" vertical="center"/>
    </xf>
    <xf numFmtId="166" fontId="1" fillId="0" borderId="13" xfId="35" applyFont="1" applyBorder="1" applyAlignment="1">
      <alignment horizontal="center" vertical="center"/>
    </xf>
    <xf numFmtId="49" fontId="2" fillId="0" borderId="18" xfId="35" applyNumberFormat="1" applyFont="1" applyBorder="1" applyAlignment="1">
      <alignment vertical="center"/>
    </xf>
    <xf numFmtId="166" fontId="2" fillId="0" borderId="18" xfId="35" applyFont="1" applyBorder="1" applyAlignment="1">
      <alignment vertical="center"/>
    </xf>
    <xf numFmtId="4" fontId="2" fillId="0" borderId="18" xfId="35" applyNumberFormat="1" applyFont="1" applyBorder="1" applyAlignment="1">
      <alignment horizontal="center" vertical="center"/>
    </xf>
    <xf numFmtId="4" fontId="2" fillId="0" borderId="42" xfId="35" applyNumberFormat="1" applyFont="1" applyBorder="1" applyAlignment="1">
      <alignment horizontal="center" vertical="center"/>
    </xf>
    <xf numFmtId="49" fontId="5" fillId="0" borderId="43" xfId="35" applyNumberFormat="1" applyFont="1" applyBorder="1" applyAlignment="1">
      <alignment vertical="center"/>
    </xf>
    <xf numFmtId="166" fontId="5" fillId="0" borderId="16" xfId="35" applyFont="1" applyBorder="1" applyAlignment="1">
      <alignment vertical="center"/>
    </xf>
    <xf numFmtId="4" fontId="5" fillId="0" borderId="16" xfId="35" applyNumberFormat="1" applyFont="1" applyBorder="1" applyAlignment="1">
      <alignment horizontal="center" vertical="center"/>
    </xf>
    <xf numFmtId="4" fontId="5" fillId="0" borderId="44" xfId="35" applyNumberFormat="1" applyFont="1" applyBorder="1" applyAlignment="1">
      <alignment horizontal="center" vertical="center"/>
    </xf>
    <xf numFmtId="4" fontId="5" fillId="0" borderId="17" xfId="35" applyNumberFormat="1" applyFont="1" applyBorder="1" applyAlignment="1">
      <alignment horizontal="center" vertical="center"/>
    </xf>
    <xf numFmtId="49" fontId="5" fillId="0" borderId="45" xfId="35" applyNumberFormat="1" applyFont="1" applyBorder="1" applyAlignment="1">
      <alignment vertical="center"/>
    </xf>
    <xf numFmtId="166" fontId="5" fillId="0" borderId="0" xfId="35" applyFont="1" applyAlignment="1">
      <alignment vertical="center"/>
    </xf>
    <xf numFmtId="4" fontId="5" fillId="0" borderId="0" xfId="35" applyNumberFormat="1" applyFont="1" applyAlignment="1">
      <alignment horizontal="center" vertical="center"/>
    </xf>
    <xf numFmtId="4" fontId="5" fillId="0" borderId="33" xfId="35" applyNumberFormat="1" applyFont="1" applyBorder="1" applyAlignment="1">
      <alignment horizontal="center" vertical="center"/>
    </xf>
    <xf numFmtId="4" fontId="5" fillId="0" borderId="20" xfId="35" applyNumberFormat="1" applyFont="1" applyBorder="1" applyAlignment="1">
      <alignment horizontal="center" vertical="center"/>
    </xf>
    <xf numFmtId="49" fontId="1" fillId="0" borderId="0" xfId="35" applyNumberFormat="1" applyFont="1" applyAlignment="1">
      <alignment vertical="center"/>
    </xf>
    <xf numFmtId="49" fontId="1" fillId="0" borderId="13" xfId="35" applyNumberFormat="1" applyFont="1" applyBorder="1" applyAlignment="1">
      <alignment vertical="center"/>
    </xf>
    <xf numFmtId="166" fontId="3" fillId="0" borderId="0" xfId="35" applyFont="1"/>
    <xf numFmtId="166" fontId="1" fillId="0" borderId="0" xfId="35" applyFont="1" applyAlignment="1">
      <alignment horizontal="centerContinuous" vertical="center"/>
    </xf>
    <xf numFmtId="10" fontId="1" fillId="0" borderId="0" xfId="48" applyNumberFormat="1" applyFont="1" applyAlignment="1">
      <alignment horizontal="centerContinuous" vertical="center"/>
    </xf>
    <xf numFmtId="166" fontId="1" fillId="0" borderId="0" xfId="35" applyFont="1" applyAlignment="1">
      <alignment vertical="center"/>
    </xf>
    <xf numFmtId="166" fontId="1" fillId="0" borderId="13" xfId="35" applyFont="1" applyBorder="1" applyAlignment="1">
      <alignment vertical="center"/>
    </xf>
    <xf numFmtId="4" fontId="1" fillId="0" borderId="0" xfId="35" applyNumberFormat="1" applyFont="1" applyAlignment="1">
      <alignment horizontal="center" vertical="center"/>
    </xf>
    <xf numFmtId="4" fontId="1" fillId="0" borderId="33" xfId="35" applyNumberFormat="1" applyFont="1" applyBorder="1" applyAlignment="1">
      <alignment horizontal="center" vertical="center"/>
    </xf>
    <xf numFmtId="165" fontId="1" fillId="0" borderId="0" xfId="35" applyNumberFormat="1" applyFont="1" applyAlignment="1">
      <alignment horizontal="center" vertical="center"/>
    </xf>
    <xf numFmtId="49" fontId="1" fillId="0" borderId="45" xfId="35" applyNumberFormat="1" applyFont="1" applyBorder="1" applyAlignment="1">
      <alignment vertical="center"/>
    </xf>
    <xf numFmtId="4" fontId="1" fillId="0" borderId="20" xfId="35" applyNumberFormat="1" applyFont="1" applyBorder="1" applyAlignment="1">
      <alignment horizontal="center" vertical="center"/>
    </xf>
    <xf numFmtId="4" fontId="1" fillId="0" borderId="13" xfId="35" applyNumberFormat="1" applyFont="1" applyBorder="1" applyAlignment="1">
      <alignment horizontal="center" vertical="center"/>
    </xf>
    <xf numFmtId="4" fontId="1" fillId="0" borderId="24" xfId="35" applyNumberFormat="1" applyFont="1" applyBorder="1" applyAlignment="1">
      <alignment horizontal="center" vertical="center"/>
    </xf>
    <xf numFmtId="4" fontId="1" fillId="0" borderId="0" xfId="35" applyNumberFormat="1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0" fontId="34" fillId="0" borderId="0" xfId="0" applyFont="1" applyAlignment="1">
      <alignment horizontal="centerContinuous" vertical="center"/>
    </xf>
    <xf numFmtId="0" fontId="32" fillId="0" borderId="0" xfId="0" applyFont="1" applyAlignment="1">
      <alignment vertical="center"/>
    </xf>
    <xf numFmtId="169" fontId="32" fillId="0" borderId="0" xfId="0" applyNumberFormat="1" applyFont="1"/>
    <xf numFmtId="0" fontId="34" fillId="0" borderId="13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169" fontId="34" fillId="0" borderId="13" xfId="0" applyNumberFormat="1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169" fontId="39" fillId="0" borderId="36" xfId="0" applyNumberFormat="1" applyFont="1" applyBorder="1" applyAlignment="1">
      <alignment horizontal="center" vertical="center"/>
    </xf>
    <xf numFmtId="169" fontId="39" fillId="0" borderId="34" xfId="0" applyNumberFormat="1" applyFont="1" applyBorder="1" applyAlignment="1">
      <alignment horizontal="center" vertical="center"/>
    </xf>
    <xf numFmtId="169" fontId="39" fillId="0" borderId="0" xfId="0" applyNumberFormat="1" applyFont="1" applyAlignment="1">
      <alignment horizontal="center" vertical="center"/>
    </xf>
    <xf numFmtId="0" fontId="41" fillId="0" borderId="0" xfId="0" applyFont="1"/>
    <xf numFmtId="10" fontId="32" fillId="0" borderId="0" xfId="39" applyNumberFormat="1" applyFont="1"/>
    <xf numFmtId="0" fontId="38" fillId="0" borderId="0" xfId="0" applyFont="1"/>
    <xf numFmtId="0" fontId="38" fillId="0" borderId="0" xfId="0" applyFont="1" applyAlignment="1">
      <alignment horizontal="centerContinuous"/>
    </xf>
    <xf numFmtId="0" fontId="36" fillId="0" borderId="0" xfId="0" applyFont="1" applyAlignment="1">
      <alignment horizontal="centerContinuous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Continuous" vertical="center"/>
    </xf>
    <xf numFmtId="0" fontId="38" fillId="0" borderId="2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4" fontId="38" fillId="0" borderId="30" xfId="0" applyNumberFormat="1" applyFont="1" applyBorder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4" fontId="38" fillId="0" borderId="0" xfId="0" applyNumberFormat="1" applyFont="1" applyAlignment="1">
      <alignment vertical="center"/>
    </xf>
    <xf numFmtId="4" fontId="38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" fontId="38" fillId="0" borderId="23" xfId="0" applyNumberFormat="1" applyFont="1" applyBorder="1" applyAlignment="1">
      <alignment horizontal="center" vertical="center"/>
    </xf>
    <xf numFmtId="164" fontId="38" fillId="0" borderId="0" xfId="39" applyNumberFormat="1" applyFont="1"/>
    <xf numFmtId="0" fontId="38" fillId="0" borderId="13" xfId="0" applyFont="1" applyBorder="1" applyAlignment="1">
      <alignment horizontal="center"/>
    </xf>
    <xf numFmtId="0" fontId="45" fillId="0" borderId="13" xfId="0" applyFont="1" applyBorder="1" applyAlignment="1">
      <alignment horizontal="center"/>
    </xf>
    <xf numFmtId="4" fontId="38" fillId="0" borderId="13" xfId="0" applyNumberFormat="1" applyFont="1" applyBorder="1"/>
    <xf numFmtId="2" fontId="38" fillId="0" borderId="13" xfId="0" applyNumberFormat="1" applyFont="1" applyBorder="1" applyAlignment="1">
      <alignment horizontal="center"/>
    </xf>
    <xf numFmtId="164" fontId="38" fillId="0" borderId="13" xfId="39" applyNumberFormat="1" applyFont="1" applyBorder="1"/>
    <xf numFmtId="0" fontId="46" fillId="0" borderId="0" xfId="0" applyFont="1"/>
    <xf numFmtId="3" fontId="38" fillId="0" borderId="0" xfId="0" applyNumberFormat="1" applyFont="1"/>
    <xf numFmtId="0" fontId="38" fillId="0" borderId="30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 indent="2"/>
    </xf>
    <xf numFmtId="0" fontId="38" fillId="0" borderId="26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4" fontId="38" fillId="0" borderId="29" xfId="0" applyNumberFormat="1" applyFont="1" applyBorder="1" applyAlignment="1">
      <alignment horizontal="center" vertical="center"/>
    </xf>
    <xf numFmtId="4" fontId="38" fillId="0" borderId="0" xfId="0" applyNumberFormat="1" applyFont="1"/>
    <xf numFmtId="2" fontId="38" fillId="0" borderId="27" xfId="0" applyNumberFormat="1" applyFont="1" applyBorder="1" applyAlignment="1">
      <alignment horizontal="center" vertical="center"/>
    </xf>
    <xf numFmtId="4" fontId="38" fillId="0" borderId="28" xfId="0" applyNumberFormat="1" applyFont="1" applyBorder="1" applyAlignment="1">
      <alignment horizontal="center" vertical="center"/>
    </xf>
    <xf numFmtId="0" fontId="38" fillId="0" borderId="13" xfId="0" applyFont="1" applyBorder="1"/>
    <xf numFmtId="0" fontId="48" fillId="0" borderId="0" xfId="0" applyFont="1"/>
    <xf numFmtId="2" fontId="38" fillId="0" borderId="0" xfId="0" applyNumberFormat="1" applyFont="1"/>
    <xf numFmtId="0" fontId="38" fillId="0" borderId="0" xfId="37" applyFont="1"/>
    <xf numFmtId="0" fontId="38" fillId="0" borderId="0" xfId="37" applyFont="1" applyAlignment="1">
      <alignment horizontal="centerContinuous"/>
    </xf>
    <xf numFmtId="0" fontId="33" fillId="0" borderId="0" xfId="37" applyFont="1" applyAlignment="1">
      <alignment horizontal="right"/>
    </xf>
    <xf numFmtId="0" fontId="35" fillId="0" borderId="0" xfId="37" applyFont="1" applyAlignment="1">
      <alignment horizontal="left"/>
    </xf>
    <xf numFmtId="0" fontId="36" fillId="0" borderId="0" xfId="37" applyFont="1" applyAlignment="1">
      <alignment horizontal="centerContinuous"/>
    </xf>
    <xf numFmtId="3" fontId="38" fillId="0" borderId="0" xfId="37" applyNumberFormat="1" applyFont="1"/>
    <xf numFmtId="0" fontId="38" fillId="0" borderId="13" xfId="37" applyFont="1" applyBorder="1"/>
    <xf numFmtId="0" fontId="38" fillId="0" borderId="32" xfId="37" applyFont="1" applyBorder="1" applyAlignment="1">
      <alignment horizontal="center"/>
    </xf>
    <xf numFmtId="0" fontId="38" fillId="0" borderId="39" xfId="37" applyFont="1" applyBorder="1" applyAlignment="1">
      <alignment horizontal="center"/>
    </xf>
    <xf numFmtId="0" fontId="38" fillId="0" borderId="40" xfId="37" applyFont="1" applyBorder="1" applyAlignment="1">
      <alignment horizontal="center"/>
    </xf>
    <xf numFmtId="0" fontId="36" fillId="0" borderId="0" xfId="37" applyFont="1"/>
    <xf numFmtId="3" fontId="36" fillId="0" borderId="36" xfId="37" applyNumberFormat="1" applyFont="1" applyBorder="1"/>
    <xf numFmtId="3" fontId="36" fillId="0" borderId="34" xfId="37" applyNumberFormat="1" applyFont="1" applyBorder="1"/>
    <xf numFmtId="3" fontId="36" fillId="0" borderId="35" xfId="37" applyNumberFormat="1" applyFont="1" applyBorder="1"/>
    <xf numFmtId="3" fontId="38" fillId="0" borderId="36" xfId="37" applyNumberFormat="1" applyFont="1" applyBorder="1" applyAlignment="1">
      <alignment horizontal="right"/>
    </xf>
    <xf numFmtId="3" fontId="38" fillId="0" borderId="34" xfId="37" applyNumberFormat="1" applyFont="1" applyBorder="1" applyAlignment="1">
      <alignment horizontal="right"/>
    </xf>
    <xf numFmtId="3" fontId="38" fillId="0" borderId="37" xfId="37" applyNumberFormat="1" applyFont="1" applyBorder="1" applyAlignment="1">
      <alignment horizontal="right"/>
    </xf>
    <xf numFmtId="0" fontId="49" fillId="0" borderId="0" xfId="37" applyFont="1"/>
    <xf numFmtId="3" fontId="49" fillId="0" borderId="36" xfId="37" applyNumberFormat="1" applyFont="1" applyBorder="1" applyAlignment="1">
      <alignment horizontal="right"/>
    </xf>
    <xf numFmtId="3" fontId="49" fillId="0" borderId="34" xfId="37" applyNumberFormat="1" applyFont="1" applyBorder="1" applyAlignment="1">
      <alignment horizontal="right"/>
    </xf>
    <xf numFmtId="3" fontId="49" fillId="0" borderId="37" xfId="37" applyNumberFormat="1" applyFont="1" applyBorder="1" applyAlignment="1">
      <alignment horizontal="right"/>
    </xf>
    <xf numFmtId="0" fontId="38" fillId="24" borderId="0" xfId="37" applyFont="1" applyFill="1"/>
    <xf numFmtId="3" fontId="38" fillId="24" borderId="36" xfId="37" applyNumberFormat="1" applyFont="1" applyFill="1" applyBorder="1" applyAlignment="1">
      <alignment horizontal="right"/>
    </xf>
    <xf numFmtId="3" fontId="38" fillId="24" borderId="34" xfId="37" applyNumberFormat="1" applyFont="1" applyFill="1" applyBorder="1" applyAlignment="1">
      <alignment horizontal="right"/>
    </xf>
    <xf numFmtId="3" fontId="38" fillId="24" borderId="37" xfId="37" applyNumberFormat="1" applyFont="1" applyFill="1" applyBorder="1" applyAlignment="1">
      <alignment horizontal="right"/>
    </xf>
    <xf numFmtId="0" fontId="38" fillId="0" borderId="38" xfId="37" applyFont="1" applyBorder="1"/>
    <xf numFmtId="0" fontId="38" fillId="0" borderId="39" xfId="37" applyFont="1" applyBorder="1"/>
    <xf numFmtId="0" fontId="38" fillId="0" borderId="40" xfId="37" applyFont="1" applyBorder="1"/>
    <xf numFmtId="0" fontId="48" fillId="0" borderId="0" xfId="37" applyFont="1"/>
    <xf numFmtId="0" fontId="41" fillId="0" borderId="0" xfId="37" applyFont="1"/>
    <xf numFmtId="9" fontId="38" fillId="0" borderId="0" xfId="39" applyFont="1" applyAlignment="1">
      <alignment horizontal="center"/>
    </xf>
    <xf numFmtId="3" fontId="38" fillId="0" borderId="0" xfId="39" applyNumberFormat="1" applyFont="1" applyAlignment="1">
      <alignment horizontal="center"/>
    </xf>
    <xf numFmtId="166" fontId="38" fillId="0" borderId="0" xfId="35" applyFont="1"/>
    <xf numFmtId="166" fontId="38" fillId="0" borderId="0" xfId="35" applyFont="1" applyAlignment="1">
      <alignment horizontal="centerContinuous"/>
    </xf>
    <xf numFmtId="166" fontId="35" fillId="0" borderId="0" xfId="35" applyFont="1" applyAlignment="1">
      <alignment horizontal="left"/>
    </xf>
    <xf numFmtId="0" fontId="50" fillId="0" borderId="0" xfId="32" applyFont="1" applyAlignment="1" applyProtection="1">
      <alignment horizontal="centerContinuous"/>
    </xf>
    <xf numFmtId="0" fontId="36" fillId="0" borderId="0" xfId="32" applyFont="1" applyAlignment="1" applyProtection="1">
      <alignment horizontal="centerContinuous"/>
    </xf>
    <xf numFmtId="166" fontId="38" fillId="0" borderId="47" xfId="35" applyFont="1" applyBorder="1" applyAlignment="1">
      <alignment horizontal="center"/>
    </xf>
    <xf numFmtId="166" fontId="38" fillId="0" borderId="49" xfId="35" applyFont="1" applyBorder="1" applyAlignment="1">
      <alignment horizontal="center"/>
    </xf>
    <xf numFmtId="0" fontId="36" fillId="0" borderId="0" xfId="0" applyFont="1" applyAlignment="1">
      <alignment horizontal="center"/>
    </xf>
    <xf numFmtId="166" fontId="38" fillId="0" borderId="0" xfId="35" applyFont="1" applyAlignment="1">
      <alignment horizontal="center"/>
    </xf>
    <xf numFmtId="166" fontId="38" fillId="0" borderId="33" xfId="35" applyFont="1" applyBorder="1" applyAlignment="1">
      <alignment horizontal="center"/>
    </xf>
    <xf numFmtId="166" fontId="38" fillId="0" borderId="0" xfId="35" quotePrefix="1" applyFont="1"/>
    <xf numFmtId="0" fontId="49" fillId="0" borderId="0" xfId="0" applyFont="1"/>
    <xf numFmtId="166" fontId="49" fillId="0" borderId="14" xfId="35" quotePrefix="1" applyFont="1" applyBorder="1"/>
    <xf numFmtId="166" fontId="49" fillId="0" borderId="15" xfId="35" quotePrefix="1" applyFont="1" applyBorder="1"/>
    <xf numFmtId="3" fontId="49" fillId="0" borderId="15" xfId="35" applyNumberFormat="1" applyFont="1" applyBorder="1" applyAlignment="1">
      <alignment horizontal="center"/>
    </xf>
    <xf numFmtId="3" fontId="49" fillId="0" borderId="51" xfId="35" applyNumberFormat="1" applyFont="1" applyBorder="1" applyAlignment="1">
      <alignment horizontal="center"/>
    </xf>
    <xf numFmtId="3" fontId="49" fillId="0" borderId="48" xfId="35" applyNumberFormat="1" applyFont="1" applyBorder="1" applyAlignment="1">
      <alignment horizontal="center"/>
    </xf>
    <xf numFmtId="3" fontId="38" fillId="0" borderId="0" xfId="35" applyNumberFormat="1" applyFont="1" applyAlignment="1">
      <alignment horizontal="center"/>
    </xf>
    <xf numFmtId="3" fontId="38" fillId="0" borderId="33" xfId="35" applyNumberFormat="1" applyFont="1" applyBorder="1" applyAlignment="1">
      <alignment horizontal="center"/>
    </xf>
    <xf numFmtId="166" fontId="38" fillId="0" borderId="0" xfId="35" applyFont="1" applyAlignment="1">
      <alignment horizontal="left"/>
    </xf>
    <xf numFmtId="166" fontId="49" fillId="0" borderId="0" xfId="35" applyFont="1"/>
    <xf numFmtId="0" fontId="36" fillId="0" borderId="0" xfId="0" applyFont="1"/>
    <xf numFmtId="166" fontId="36" fillId="0" borderId="0" xfId="35" applyFont="1"/>
    <xf numFmtId="166" fontId="48" fillId="0" borderId="0" xfId="35" applyFont="1" applyAlignment="1">
      <alignment horizontal="left"/>
    </xf>
    <xf numFmtId="166" fontId="41" fillId="0" borderId="0" xfId="35" applyFont="1" applyAlignment="1">
      <alignment horizontal="left"/>
    </xf>
    <xf numFmtId="3" fontId="38" fillId="0" borderId="0" xfId="35" applyNumberFormat="1" applyFont="1"/>
    <xf numFmtId="166" fontId="38" fillId="0" borderId="47" xfId="49" applyFont="1" applyBorder="1" applyAlignment="1">
      <alignment horizontal="center"/>
    </xf>
    <xf numFmtId="166" fontId="38" fillId="0" borderId="49" xfId="49" applyFont="1" applyBorder="1" applyAlignment="1">
      <alignment horizontal="center"/>
    </xf>
    <xf numFmtId="166" fontId="36" fillId="0" borderId="0" xfId="35" applyFont="1" applyAlignment="1">
      <alignment horizontal="center"/>
    </xf>
    <xf numFmtId="166" fontId="36" fillId="0" borderId="33" xfId="35" applyFont="1" applyBorder="1" applyAlignment="1">
      <alignment horizontal="center"/>
    </xf>
    <xf numFmtId="0" fontId="38" fillId="0" borderId="0" xfId="50" applyFont="1"/>
    <xf numFmtId="0" fontId="38" fillId="0" borderId="0" xfId="50" applyFont="1" applyAlignment="1">
      <alignment horizontal="centerContinuous"/>
    </xf>
    <xf numFmtId="0" fontId="33" fillId="0" borderId="0" xfId="50" applyFont="1" applyAlignment="1">
      <alignment horizontal="right"/>
    </xf>
    <xf numFmtId="0" fontId="35" fillId="0" borderId="0" xfId="50" applyFont="1" applyAlignment="1">
      <alignment horizontal="left"/>
    </xf>
    <xf numFmtId="0" fontId="38" fillId="0" borderId="0" xfId="50" applyFont="1" applyAlignment="1">
      <alignment vertical="center"/>
    </xf>
    <xf numFmtId="0" fontId="36" fillId="0" borderId="0" xfId="32" applyFont="1" applyAlignment="1" applyProtection="1">
      <alignment horizontal="centerContinuous" vertical="center"/>
    </xf>
    <xf numFmtId="0" fontId="38" fillId="0" borderId="0" xfId="50" applyFont="1" applyAlignment="1">
      <alignment horizontal="centerContinuous" vertical="center"/>
    </xf>
    <xf numFmtId="0" fontId="51" fillId="0" borderId="0" xfId="50" applyFont="1" applyAlignment="1">
      <alignment horizontal="centerContinuous" vertical="center"/>
    </xf>
    <xf numFmtId="1" fontId="38" fillId="0" borderId="11" xfId="50" applyNumberFormat="1" applyFont="1" applyBorder="1" applyAlignment="1">
      <alignment horizontal="center" vertical="center"/>
    </xf>
    <xf numFmtId="1" fontId="38" fillId="0" borderId="41" xfId="50" applyNumberFormat="1" applyFont="1" applyBorder="1" applyAlignment="1">
      <alignment horizontal="center" vertical="center"/>
    </xf>
    <xf numFmtId="0" fontId="51" fillId="25" borderId="0" xfId="50" applyFont="1" applyFill="1" applyAlignment="1">
      <alignment horizontal="left" vertical="center"/>
    </xf>
    <xf numFmtId="0" fontId="51" fillId="0" borderId="0" xfId="50" applyFont="1" applyAlignment="1">
      <alignment horizontal="left" vertical="center"/>
    </xf>
    <xf numFmtId="0" fontId="51" fillId="25" borderId="0" xfId="50" applyFont="1" applyFill="1" applyAlignment="1">
      <alignment vertical="center"/>
    </xf>
    <xf numFmtId="0" fontId="48" fillId="0" borderId="0" xfId="50" applyFont="1"/>
    <xf numFmtId="0" fontId="41" fillId="0" borderId="0" xfId="50" applyFont="1"/>
    <xf numFmtId="0" fontId="38" fillId="0" borderId="13" xfId="50" applyFont="1" applyBorder="1" applyAlignment="1">
      <alignment vertical="center"/>
    </xf>
    <xf numFmtId="3" fontId="51" fillId="25" borderId="0" xfId="50" applyNumberFormat="1" applyFont="1" applyFill="1" applyAlignment="1">
      <alignment horizontal="center" vertical="center"/>
    </xf>
    <xf numFmtId="3" fontId="51" fillId="25" borderId="33" xfId="50" applyNumberFormat="1" applyFont="1" applyFill="1" applyBorder="1" applyAlignment="1">
      <alignment horizontal="center" vertical="center"/>
    </xf>
    <xf numFmtId="3" fontId="51" fillId="0" borderId="0" xfId="50" applyNumberFormat="1" applyFont="1" applyAlignment="1">
      <alignment horizontal="center" vertical="center"/>
    </xf>
    <xf numFmtId="3" fontId="51" fillId="0" borderId="33" xfId="50" applyNumberFormat="1" applyFont="1" applyBorder="1" applyAlignment="1">
      <alignment horizontal="center" vertical="center"/>
    </xf>
    <xf numFmtId="0" fontId="52" fillId="25" borderId="0" xfId="50" applyFont="1" applyFill="1" applyAlignment="1">
      <alignment vertical="center"/>
    </xf>
    <xf numFmtId="0" fontId="51" fillId="25" borderId="22" xfId="50" applyFont="1" applyFill="1" applyBorder="1" applyAlignment="1">
      <alignment horizontal="left" vertical="center"/>
    </xf>
    <xf numFmtId="3" fontId="51" fillId="0" borderId="29" xfId="50" applyNumberFormat="1" applyFont="1" applyBorder="1" applyAlignment="1">
      <alignment horizontal="center" vertical="center"/>
    </xf>
    <xf numFmtId="0" fontId="51" fillId="0" borderId="27" xfId="50" applyFont="1" applyBorder="1" applyAlignment="1">
      <alignment horizontal="left" vertical="center"/>
    </xf>
    <xf numFmtId="4" fontId="51" fillId="25" borderId="13" xfId="50" applyNumberFormat="1" applyFont="1" applyFill="1" applyBorder="1" applyAlignment="1">
      <alignment horizontal="center" vertical="center"/>
    </xf>
    <xf numFmtId="4" fontId="51" fillId="25" borderId="24" xfId="50" applyNumberFormat="1" applyFont="1" applyFill="1" applyBorder="1" applyAlignment="1">
      <alignment horizontal="center" vertical="center"/>
    </xf>
    <xf numFmtId="4" fontId="51" fillId="0" borderId="28" xfId="50" applyNumberFormat="1" applyFont="1" applyBorder="1" applyAlignment="1">
      <alignment horizontal="center" vertical="center"/>
    </xf>
    <xf numFmtId="3" fontId="51" fillId="25" borderId="13" xfId="50" applyNumberFormat="1" applyFont="1" applyFill="1" applyBorder="1" applyAlignment="1">
      <alignment horizontal="center" vertical="center"/>
    </xf>
    <xf numFmtId="3" fontId="51" fillId="25" borderId="24" xfId="50" applyNumberFormat="1" applyFont="1" applyFill="1" applyBorder="1" applyAlignment="1">
      <alignment horizontal="center" vertical="center"/>
    </xf>
    <xf numFmtId="0" fontId="51" fillId="25" borderId="13" xfId="50" applyFont="1" applyFill="1" applyBorder="1" applyAlignment="1">
      <alignment vertical="center"/>
    </xf>
    <xf numFmtId="0" fontId="51" fillId="25" borderId="13" xfId="50" applyFont="1" applyFill="1" applyBorder="1" applyAlignment="1">
      <alignment horizontal="left" vertical="center"/>
    </xf>
    <xf numFmtId="3" fontId="51" fillId="0" borderId="13" xfId="50" applyNumberFormat="1" applyFont="1" applyBorder="1" applyAlignment="1">
      <alignment horizontal="center" vertical="center"/>
    </xf>
    <xf numFmtId="0" fontId="51" fillId="25" borderId="13" xfId="50" applyFont="1" applyFill="1" applyBorder="1"/>
    <xf numFmtId="3" fontId="51" fillId="25" borderId="13" xfId="50" applyNumberFormat="1" applyFont="1" applyFill="1" applyBorder="1" applyAlignment="1">
      <alignment horizontal="center"/>
    </xf>
    <xf numFmtId="3" fontId="51" fillId="25" borderId="24" xfId="50" applyNumberFormat="1" applyFont="1" applyFill="1" applyBorder="1" applyAlignment="1">
      <alignment horizontal="center"/>
    </xf>
    <xf numFmtId="1" fontId="38" fillId="0" borderId="0" xfId="0" applyNumberFormat="1" applyFont="1"/>
    <xf numFmtId="166" fontId="53" fillId="0" borderId="0" xfId="35" applyFont="1"/>
    <xf numFmtId="3" fontId="53" fillId="0" borderId="0" xfId="48" applyNumberFormat="1" applyFont="1" applyAlignment="1">
      <alignment horizontal="center"/>
    </xf>
    <xf numFmtId="164" fontId="38" fillId="0" borderId="0" xfId="39" applyNumberFormat="1" applyFont="1" applyAlignment="1">
      <alignment horizontal="center"/>
    </xf>
    <xf numFmtId="0" fontId="37" fillId="26" borderId="10" xfId="0" applyFont="1" applyFill="1" applyBorder="1" applyAlignment="1">
      <alignment horizontal="centerContinuous"/>
    </xf>
    <xf numFmtId="0" fontId="37" fillId="26" borderId="11" xfId="0" applyFont="1" applyFill="1" applyBorder="1" applyAlignment="1">
      <alignment horizontal="centerContinuous"/>
    </xf>
    <xf numFmtId="169" fontId="37" fillId="26" borderId="12" xfId="0" applyNumberFormat="1" applyFont="1" applyFill="1" applyBorder="1" applyAlignment="1">
      <alignment horizontal="centerContinuous"/>
    </xf>
    <xf numFmtId="0" fontId="40" fillId="26" borderId="10" xfId="0" applyFont="1" applyFill="1" applyBorder="1" applyAlignment="1">
      <alignment horizontal="centerContinuous" vertical="center"/>
    </xf>
    <xf numFmtId="0" fontId="40" fillId="26" borderId="11" xfId="0" applyFont="1" applyFill="1" applyBorder="1" applyAlignment="1">
      <alignment horizontal="centerContinuous" vertical="center"/>
    </xf>
    <xf numFmtId="169" fontId="40" fillId="26" borderId="32" xfId="0" applyNumberFormat="1" applyFont="1" applyFill="1" applyBorder="1" applyAlignment="1">
      <alignment horizontal="center" vertical="center"/>
    </xf>
    <xf numFmtId="169" fontId="40" fillId="26" borderId="31" xfId="0" applyNumberFormat="1" applyFont="1" applyFill="1" applyBorder="1" applyAlignment="1">
      <alignment horizontal="center" vertical="center"/>
    </xf>
    <xf numFmtId="169" fontId="40" fillId="26" borderId="12" xfId="0" applyNumberFormat="1" applyFont="1" applyFill="1" applyBorder="1" applyAlignment="1">
      <alignment horizontal="center" vertical="center"/>
    </xf>
    <xf numFmtId="0" fontId="42" fillId="26" borderId="10" xfId="0" applyFont="1" applyFill="1" applyBorder="1" applyAlignment="1">
      <alignment horizontal="centerContinuous" vertical="center"/>
    </xf>
    <xf numFmtId="0" fontId="42" fillId="26" borderId="11" xfId="0" applyFont="1" applyFill="1" applyBorder="1" applyAlignment="1">
      <alignment horizontal="centerContinuous" vertical="center"/>
    </xf>
    <xf numFmtId="0" fontId="42" fillId="26" borderId="12" xfId="0" applyFont="1" applyFill="1" applyBorder="1" applyAlignment="1">
      <alignment horizontal="centerContinuous" vertical="center"/>
    </xf>
    <xf numFmtId="0" fontId="47" fillId="27" borderId="10" xfId="0" applyFont="1" applyFill="1" applyBorder="1" applyAlignment="1">
      <alignment horizontal="centerContinuous" vertical="center"/>
    </xf>
    <xf numFmtId="0" fontId="47" fillId="27" borderId="12" xfId="0" applyFont="1" applyFill="1" applyBorder="1" applyAlignment="1">
      <alignment horizontal="centerContinuous" vertical="center"/>
    </xf>
    <xf numFmtId="164" fontId="47" fillId="27" borderId="33" xfId="39" applyNumberFormat="1" applyFont="1" applyFill="1" applyBorder="1" applyAlignment="1">
      <alignment horizontal="center" vertical="center"/>
    </xf>
    <xf numFmtId="164" fontId="47" fillId="27" borderId="42" xfId="39" applyNumberFormat="1" applyFont="1" applyFill="1" applyBorder="1" applyAlignment="1">
      <alignment horizontal="center" vertical="center"/>
    </xf>
    <xf numFmtId="0" fontId="47" fillId="28" borderId="10" xfId="0" applyFont="1" applyFill="1" applyBorder="1" applyAlignment="1">
      <alignment horizontal="centerContinuous" vertical="center"/>
    </xf>
    <xf numFmtId="0" fontId="47" fillId="28" borderId="12" xfId="0" applyFont="1" applyFill="1" applyBorder="1" applyAlignment="1">
      <alignment horizontal="centerContinuous" vertical="center"/>
    </xf>
    <xf numFmtId="164" fontId="47" fillId="28" borderId="33" xfId="39" applyNumberFormat="1" applyFont="1" applyFill="1" applyBorder="1" applyAlignment="1">
      <alignment horizontal="center" vertical="center"/>
    </xf>
    <xf numFmtId="164" fontId="47" fillId="28" borderId="42" xfId="39" applyNumberFormat="1" applyFont="1" applyFill="1" applyBorder="1" applyAlignment="1">
      <alignment horizontal="center" vertical="center"/>
    </xf>
    <xf numFmtId="0" fontId="42" fillId="26" borderId="50" xfId="0" applyFont="1" applyFill="1" applyBorder="1" applyAlignment="1">
      <alignment horizontal="center" vertical="center"/>
    </xf>
    <xf numFmtId="0" fontId="42" fillId="26" borderId="10" xfId="37" applyFont="1" applyFill="1" applyBorder="1" applyAlignment="1">
      <alignment horizontal="centerContinuous" vertical="center"/>
    </xf>
    <xf numFmtId="0" fontId="42" fillId="26" borderId="11" xfId="37" applyFont="1" applyFill="1" applyBorder="1" applyAlignment="1">
      <alignment horizontal="centerContinuous" vertical="center"/>
    </xf>
    <xf numFmtId="0" fontId="44" fillId="26" borderId="11" xfId="37" applyFont="1" applyFill="1" applyBorder="1" applyAlignment="1">
      <alignment horizontal="centerContinuous" vertical="center"/>
    </xf>
    <xf numFmtId="0" fontId="44" fillId="26" borderId="12" xfId="37" applyFont="1" applyFill="1" applyBorder="1" applyAlignment="1">
      <alignment horizontal="centerContinuous" vertical="center"/>
    </xf>
    <xf numFmtId="166" fontId="47" fillId="26" borderId="10" xfId="35" applyFont="1" applyFill="1" applyBorder="1" applyAlignment="1">
      <alignment horizontal="centerContinuous"/>
    </xf>
    <xf numFmtId="166" fontId="47" fillId="26" borderId="11" xfId="35" applyFont="1" applyFill="1" applyBorder="1" applyAlignment="1">
      <alignment horizontal="centerContinuous"/>
    </xf>
    <xf numFmtId="166" fontId="47" fillId="26" borderId="12" xfId="35" applyFont="1" applyFill="1" applyBorder="1" applyAlignment="1">
      <alignment horizontal="centerContinuous"/>
    </xf>
    <xf numFmtId="166" fontId="42" fillId="27" borderId="10" xfId="35" quotePrefix="1" applyFont="1" applyFill="1" applyBorder="1"/>
    <xf numFmtId="166" fontId="42" fillId="27" borderId="12" xfId="35" applyFont="1" applyFill="1" applyBorder="1"/>
    <xf numFmtId="166" fontId="42" fillId="29" borderId="0" xfId="35" quotePrefix="1" applyFont="1" applyFill="1"/>
    <xf numFmtId="3" fontId="42" fillId="29" borderId="0" xfId="35" applyNumberFormat="1" applyFont="1" applyFill="1" applyAlignment="1">
      <alignment horizontal="center"/>
    </xf>
    <xf numFmtId="3" fontId="42" fillId="29" borderId="33" xfId="35" applyNumberFormat="1" applyFont="1" applyFill="1" applyBorder="1" applyAlignment="1">
      <alignment horizontal="center"/>
    </xf>
    <xf numFmtId="166" fontId="38" fillId="28" borderId="43" xfId="35" quotePrefix="1" applyFont="1" applyFill="1" applyBorder="1"/>
    <xf numFmtId="166" fontId="38" fillId="28" borderId="16" xfId="35" quotePrefix="1" applyFont="1" applyFill="1" applyBorder="1"/>
    <xf numFmtId="3" fontId="38" fillId="28" borderId="16" xfId="35" applyNumberFormat="1" applyFont="1" applyFill="1" applyBorder="1" applyAlignment="1">
      <alignment horizontal="center"/>
    </xf>
    <xf numFmtId="3" fontId="38" fillId="28" borderId="44" xfId="35" applyNumberFormat="1" applyFont="1" applyFill="1" applyBorder="1" applyAlignment="1">
      <alignment horizontal="center"/>
    </xf>
    <xf numFmtId="3" fontId="38" fillId="28" borderId="17" xfId="35" applyNumberFormat="1" applyFont="1" applyFill="1" applyBorder="1" applyAlignment="1">
      <alignment horizontal="center"/>
    </xf>
    <xf numFmtId="166" fontId="38" fillId="28" borderId="46" xfId="35" quotePrefix="1" applyFont="1" applyFill="1" applyBorder="1"/>
    <xf numFmtId="166" fontId="38" fillId="28" borderId="18" xfId="35" quotePrefix="1" applyFont="1" applyFill="1" applyBorder="1"/>
    <xf numFmtId="3" fontId="38" fillId="28" borderId="18" xfId="35" applyNumberFormat="1" applyFont="1" applyFill="1" applyBorder="1" applyAlignment="1">
      <alignment horizontal="center"/>
    </xf>
    <xf numFmtId="3" fontId="38" fillId="28" borderId="42" xfId="35" applyNumberFormat="1" applyFont="1" applyFill="1" applyBorder="1" applyAlignment="1">
      <alignment horizontal="center"/>
    </xf>
    <xf numFmtId="3" fontId="38" fillId="28" borderId="19" xfId="35" applyNumberFormat="1" applyFont="1" applyFill="1" applyBorder="1" applyAlignment="1">
      <alignment horizontal="center"/>
    </xf>
    <xf numFmtId="166" fontId="42" fillId="26" borderId="10" xfId="35" applyFont="1" applyFill="1" applyBorder="1"/>
    <xf numFmtId="166" fontId="42" fillId="26" borderId="11" xfId="35" applyFont="1" applyFill="1" applyBorder="1"/>
    <xf numFmtId="3" fontId="42" fillId="26" borderId="11" xfId="35" applyNumberFormat="1" applyFont="1" applyFill="1" applyBorder="1" applyAlignment="1">
      <alignment horizontal="center"/>
    </xf>
    <xf numFmtId="3" fontId="42" fillId="26" borderId="41" xfId="35" applyNumberFormat="1" applyFont="1" applyFill="1" applyBorder="1" applyAlignment="1">
      <alignment horizontal="center"/>
    </xf>
    <xf numFmtId="3" fontId="42" fillId="26" borderId="12" xfId="35" applyNumberFormat="1" applyFont="1" applyFill="1" applyBorder="1" applyAlignment="1">
      <alignment horizontal="center"/>
    </xf>
    <xf numFmtId="166" fontId="42" fillId="26" borderId="10" xfId="35" applyFont="1" applyFill="1" applyBorder="1" applyAlignment="1">
      <alignment horizontal="centerContinuous"/>
    </xf>
    <xf numFmtId="166" fontId="42" fillId="26" borderId="11" xfId="35" applyFont="1" applyFill="1" applyBorder="1" applyAlignment="1">
      <alignment horizontal="centerContinuous"/>
    </xf>
    <xf numFmtId="166" fontId="42" fillId="26" borderId="12" xfId="35" applyFont="1" applyFill="1" applyBorder="1" applyAlignment="1">
      <alignment horizontal="centerContinuous"/>
    </xf>
    <xf numFmtId="166" fontId="42" fillId="26" borderId="10" xfId="35" quotePrefix="1" applyFont="1" applyFill="1" applyBorder="1"/>
    <xf numFmtId="166" fontId="42" fillId="26" borderId="12" xfId="35" applyFont="1" applyFill="1" applyBorder="1"/>
    <xf numFmtId="0" fontId="47" fillId="26" borderId="10" xfId="50" applyFont="1" applyFill="1" applyBorder="1" applyAlignment="1">
      <alignment horizontal="centerContinuous" vertical="center"/>
    </xf>
    <xf numFmtId="0" fontId="47" fillId="26" borderId="11" xfId="50" applyFont="1" applyFill="1" applyBorder="1" applyAlignment="1">
      <alignment horizontal="centerContinuous" vertical="center"/>
    </xf>
    <xf numFmtId="0" fontId="47" fillId="26" borderId="12" xfId="50" applyFont="1" applyFill="1" applyBorder="1" applyAlignment="1">
      <alignment horizontal="centerContinuous" vertical="center"/>
    </xf>
    <xf numFmtId="0" fontId="47" fillId="27" borderId="10" xfId="50" applyFont="1" applyFill="1" applyBorder="1" applyAlignment="1">
      <alignment vertical="center"/>
    </xf>
    <xf numFmtId="3" fontId="47" fillId="27" borderId="11" xfId="50" applyNumberFormat="1" applyFont="1" applyFill="1" applyBorder="1" applyAlignment="1">
      <alignment horizontal="center" vertical="center"/>
    </xf>
    <xf numFmtId="3" fontId="47" fillId="27" borderId="41" xfId="50" applyNumberFormat="1" applyFont="1" applyFill="1" applyBorder="1" applyAlignment="1">
      <alignment horizontal="center" vertical="center"/>
    </xf>
    <xf numFmtId="3" fontId="47" fillId="27" borderId="12" xfId="50" applyNumberFormat="1" applyFont="1" applyFill="1" applyBorder="1" applyAlignment="1">
      <alignment horizontal="center" vertical="center"/>
    </xf>
    <xf numFmtId="0" fontId="47" fillId="26" borderId="10" xfId="50" applyFont="1" applyFill="1" applyBorder="1" applyAlignment="1">
      <alignment vertical="center"/>
    </xf>
    <xf numFmtId="0" fontId="47" fillId="26" borderId="11" xfId="50" applyFont="1" applyFill="1" applyBorder="1" applyAlignment="1">
      <alignment vertical="center"/>
    </xf>
    <xf numFmtId="3" fontId="47" fillId="26" borderId="11" xfId="50" applyNumberFormat="1" applyFont="1" applyFill="1" applyBorder="1" applyAlignment="1">
      <alignment horizontal="center" vertical="center"/>
    </xf>
    <xf numFmtId="3" fontId="47" fillId="26" borderId="41" xfId="50" applyNumberFormat="1" applyFont="1" applyFill="1" applyBorder="1" applyAlignment="1">
      <alignment horizontal="center" vertical="center"/>
    </xf>
    <xf numFmtId="3" fontId="47" fillId="26" borderId="12" xfId="50" applyNumberFormat="1" applyFont="1" applyFill="1" applyBorder="1" applyAlignment="1">
      <alignment horizontal="center" vertical="center"/>
    </xf>
    <xf numFmtId="166" fontId="30" fillId="26" borderId="10" xfId="35" applyFont="1" applyFill="1" applyBorder="1" applyAlignment="1">
      <alignment horizontal="centerContinuous" vertical="center"/>
    </xf>
    <xf numFmtId="166" fontId="30" fillId="26" borderId="11" xfId="35" applyFont="1" applyFill="1" applyBorder="1" applyAlignment="1">
      <alignment horizontal="centerContinuous" vertical="center"/>
    </xf>
    <xf numFmtId="166" fontId="30" fillId="26" borderId="12" xfId="35" applyFont="1" applyFill="1" applyBorder="1" applyAlignment="1">
      <alignment horizontal="centerContinuous" vertical="center"/>
    </xf>
    <xf numFmtId="49" fontId="31" fillId="26" borderId="10" xfId="35" applyNumberFormat="1" applyFont="1" applyFill="1" applyBorder="1" applyAlignment="1">
      <alignment vertical="center"/>
    </xf>
    <xf numFmtId="166" fontId="31" fillId="26" borderId="11" xfId="35" applyFont="1" applyFill="1" applyBorder="1" applyAlignment="1">
      <alignment vertical="center"/>
    </xf>
    <xf numFmtId="4" fontId="31" fillId="26" borderId="11" xfId="35" applyNumberFormat="1" applyFont="1" applyFill="1" applyBorder="1" applyAlignment="1">
      <alignment horizontal="center" vertical="center"/>
    </xf>
    <xf numFmtId="4" fontId="31" fillId="26" borderId="41" xfId="35" applyNumberFormat="1" applyFont="1" applyFill="1" applyBorder="1" applyAlignment="1">
      <alignment horizontal="center" vertical="center"/>
    </xf>
    <xf numFmtId="4" fontId="31" fillId="26" borderId="12" xfId="35" applyNumberFormat="1" applyFont="1" applyFill="1" applyBorder="1" applyAlignment="1">
      <alignment horizontal="center" vertical="center"/>
    </xf>
    <xf numFmtId="49" fontId="31" fillId="27" borderId="0" xfId="35" applyNumberFormat="1" applyFont="1" applyFill="1" applyAlignment="1">
      <alignment vertical="center"/>
    </xf>
    <xf numFmtId="4" fontId="31" fillId="27" borderId="0" xfId="35" applyNumberFormat="1" applyFont="1" applyFill="1" applyAlignment="1">
      <alignment horizontal="center" vertical="center"/>
    </xf>
    <xf numFmtId="4" fontId="31" fillId="27" borderId="33" xfId="35" applyNumberFormat="1" applyFont="1" applyFill="1" applyBorder="1" applyAlignment="1">
      <alignment horizontal="center" vertical="center"/>
    </xf>
    <xf numFmtId="4" fontId="31" fillId="27" borderId="20" xfId="35" applyNumberFormat="1" applyFont="1" applyFill="1" applyBorder="1" applyAlignment="1">
      <alignment horizontal="center" vertical="center"/>
    </xf>
    <xf numFmtId="3" fontId="48" fillId="0" borderId="0" xfId="35" applyNumberFormat="1" applyFont="1" applyAlignment="1">
      <alignment horizontal="center"/>
    </xf>
    <xf numFmtId="49" fontId="5" fillId="0" borderId="0" xfId="35" applyNumberFormat="1" applyFont="1" applyAlignment="1">
      <alignment vertical="center"/>
    </xf>
    <xf numFmtId="49" fontId="5" fillId="0" borderId="46" xfId="35" applyNumberFormat="1" applyFont="1" applyBorder="1" applyAlignment="1">
      <alignment vertical="center"/>
    </xf>
    <xf numFmtId="49" fontId="5" fillId="0" borderId="18" xfId="35" applyNumberFormat="1" applyFont="1" applyBorder="1" applyAlignment="1">
      <alignment vertical="center"/>
    </xf>
    <xf numFmtId="4" fontId="5" fillId="0" borderId="18" xfId="35" applyNumberFormat="1" applyFont="1" applyBorder="1" applyAlignment="1">
      <alignment horizontal="center" vertical="center"/>
    </xf>
    <xf numFmtId="4" fontId="5" fillId="0" borderId="42" xfId="35" applyNumberFormat="1" applyFont="1" applyBorder="1" applyAlignment="1">
      <alignment horizontal="center" vertical="center"/>
    </xf>
    <xf numFmtId="4" fontId="5" fillId="0" borderId="19" xfId="35" applyNumberFormat="1" applyFont="1" applyBorder="1" applyAlignment="1">
      <alignment horizontal="center" vertical="center"/>
    </xf>
    <xf numFmtId="0" fontId="5" fillId="0" borderId="0" xfId="0" applyFont="1"/>
    <xf numFmtId="167" fontId="38" fillId="0" borderId="0" xfId="0" applyNumberFormat="1" applyFont="1" applyAlignment="1">
      <alignment horizontal="center"/>
    </xf>
    <xf numFmtId="3" fontId="38" fillId="0" borderId="0" xfId="35" applyNumberFormat="1" applyFont="1" applyAlignment="1">
      <alignment horizontal="center" vertical="center"/>
    </xf>
    <xf numFmtId="3" fontId="38" fillId="0" borderId="0" xfId="0" applyNumberFormat="1" applyFont="1" applyAlignment="1">
      <alignment horizontal="center" vertical="center"/>
    </xf>
    <xf numFmtId="170" fontId="32" fillId="0" borderId="0" xfId="0" applyNumberFormat="1" applyFont="1"/>
    <xf numFmtId="3" fontId="32" fillId="0" borderId="0" xfId="0" applyNumberFormat="1" applyFont="1"/>
    <xf numFmtId="10" fontId="38" fillId="0" borderId="0" xfId="39" applyNumberFormat="1" applyFont="1" applyAlignment="1">
      <alignment vertical="center"/>
    </xf>
    <xf numFmtId="166" fontId="38" fillId="0" borderId="44" xfId="35" applyFont="1" applyBorder="1" applyAlignment="1">
      <alignment vertical="center"/>
    </xf>
    <xf numFmtId="166" fontId="38" fillId="0" borderId="42" xfId="35" applyFont="1" applyBorder="1" applyAlignment="1">
      <alignment vertic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4000000}"/>
    <cellStyle name="Normal 2 2" xfId="49" xr:uid="{00000000-0005-0000-0000-000025000000}"/>
    <cellStyle name="Normal 3" xfId="36" xr:uid="{00000000-0005-0000-0000-000026000000}"/>
    <cellStyle name="Normal 4" xfId="37" xr:uid="{00000000-0005-0000-0000-000027000000}"/>
    <cellStyle name="Normal 5" xfId="50" xr:uid="{153D1481-01A6-4D11-A8A2-CD0264C10B7F}"/>
    <cellStyle name="Notas" xfId="38" builtinId="10" customBuiltin="1"/>
    <cellStyle name="Porcentaje" xfId="39" builtinId="5"/>
    <cellStyle name="Porcentaje 2" xfId="48" xr:uid="{00000000-0005-0000-0000-00002B000000}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9" defaultPivotStyle="PivotStyleLight16"/>
  <colors>
    <mruColors>
      <color rgb="FF57A354"/>
      <color rgb="FF4D4B34"/>
      <color rgb="FF829385"/>
      <color rgb="FFA9A389"/>
      <color rgb="FFF9CD1A"/>
      <color rgb="FF6A5235"/>
      <color rgb="FF2970B8"/>
      <color rgb="FFF5876D"/>
      <color rgb="FFBC55A0"/>
      <color rgb="FF57C2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FLUENCIA%20PORCESADAS\Afluencia%20por%20Tipos,%20Subtipos%20y%20Altu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R TIPOS"/>
      <sheetName val="POR PROVINCIAS"/>
      <sheetName val="POR ALTURA"/>
      <sheetName val="CUADRO POR ALTURA"/>
      <sheetName val="TIPOS DE CAFE"/>
      <sheetName val="TIPOS Y SUBTIPOS"/>
    </sheetNames>
    <sheetDataSet>
      <sheetData sheetId="0">
        <row r="1614">
          <cell r="A1614">
            <v>84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D4B34"/>
  </sheetPr>
  <dimension ref="A1:K77"/>
  <sheetViews>
    <sheetView showGridLines="0" tabSelected="1" zoomScale="110" zoomScaleNormal="110" workbookViewId="0">
      <pane xSplit="3" ySplit="9" topLeftCell="D10" activePane="bottomRight" state="frozen"/>
      <selection activeCell="F69" sqref="F69:I69"/>
      <selection pane="topRight" activeCell="F69" sqref="F69:I69"/>
      <selection pane="bottomLeft" activeCell="F69" sqref="F69:I69"/>
      <selection pane="bottomRight"/>
    </sheetView>
  </sheetViews>
  <sheetFormatPr baseColWidth="10" defaultColWidth="11.42578125" defaultRowHeight="11.25" customHeight="1"/>
  <cols>
    <col min="1" max="1" width="6.5703125" style="40" bestFit="1" customWidth="1"/>
    <col min="2" max="2" width="11.28515625" style="40" bestFit="1" customWidth="1"/>
    <col min="3" max="3" width="19.7109375" style="40" bestFit="1" customWidth="1"/>
    <col min="4" max="4" width="13.85546875" style="40" bestFit="1" customWidth="1"/>
    <col min="5" max="5" width="13.85546875" style="40" customWidth="1"/>
    <col min="6" max="8" width="13.85546875" style="40" bestFit="1" customWidth="1"/>
    <col min="9" max="9" width="13.85546875" style="50" bestFit="1" customWidth="1"/>
    <col min="10" max="10" width="1.140625" style="40" customWidth="1"/>
    <col min="11" max="16384" width="11.42578125" style="40"/>
  </cols>
  <sheetData>
    <row r="1" spans="1:11" ht="30">
      <c r="I1" s="41" t="s">
        <v>50</v>
      </c>
    </row>
    <row r="2" spans="1:11" ht="11.25" customHeight="1">
      <c r="A2" s="42"/>
      <c r="B2" s="43"/>
      <c r="C2" s="42"/>
      <c r="D2" s="42"/>
      <c r="E2" s="42"/>
      <c r="F2" s="42"/>
      <c r="G2" s="42"/>
      <c r="H2" s="42"/>
      <c r="I2" s="42"/>
    </row>
    <row r="3" spans="1:11" ht="20.25">
      <c r="A3" s="44" t="s">
        <v>18</v>
      </c>
      <c r="B3" s="43"/>
      <c r="C3" s="42"/>
      <c r="D3" s="42"/>
      <c r="E3" s="42"/>
      <c r="F3" s="42"/>
      <c r="G3" s="42"/>
      <c r="H3" s="42"/>
      <c r="I3" s="42"/>
    </row>
    <row r="4" spans="1:11" ht="11.25" customHeight="1">
      <c r="A4" s="45"/>
      <c r="B4" s="43"/>
      <c r="C4" s="42"/>
      <c r="D4" s="42"/>
      <c r="E4" s="42"/>
      <c r="F4" s="42"/>
      <c r="G4" s="42"/>
      <c r="H4" s="42"/>
      <c r="I4" s="42"/>
    </row>
    <row r="5" spans="1:11" s="49" customFormat="1" ht="12.95" customHeight="1">
      <c r="A5" s="46" t="s">
        <v>318</v>
      </c>
      <c r="B5" s="47"/>
      <c r="C5" s="48"/>
      <c r="D5" s="48"/>
      <c r="E5" s="48"/>
      <c r="F5" s="48"/>
      <c r="G5" s="48"/>
      <c r="H5" s="48"/>
      <c r="I5" s="48"/>
    </row>
    <row r="6" spans="1:11" s="49" customFormat="1" ht="12.95" customHeight="1">
      <c r="A6" s="46" t="s">
        <v>338</v>
      </c>
      <c r="B6" s="47"/>
      <c r="C6" s="48"/>
      <c r="D6" s="48"/>
      <c r="E6" s="48"/>
      <c r="F6" s="48"/>
      <c r="G6" s="48"/>
      <c r="H6" s="48"/>
      <c r="I6" s="48"/>
    </row>
    <row r="7" spans="1:11" ht="11.25" customHeight="1" thickBot="1"/>
    <row r="8" spans="1:11" ht="12.75" thickBot="1">
      <c r="D8" s="202" t="s">
        <v>62</v>
      </c>
      <c r="E8" s="203"/>
      <c r="F8" s="203"/>
      <c r="G8" s="203"/>
      <c r="H8" s="203"/>
      <c r="I8" s="204"/>
    </row>
    <row r="9" spans="1:11" ht="12.75" thickBot="1">
      <c r="A9" s="51" t="s">
        <v>59</v>
      </c>
      <c r="B9" s="51" t="s">
        <v>60</v>
      </c>
      <c r="C9" s="51" t="s">
        <v>61</v>
      </c>
      <c r="D9" s="52" t="s">
        <v>195</v>
      </c>
      <c r="E9" s="52" t="str">
        <f>_xlfn.CONCAT(MID(D9,1,4)+1,"-",MID(D9,1,4)+2)</f>
        <v>2019-2020</v>
      </c>
      <c r="F9" s="53" t="str">
        <f t="shared" ref="F9:I9" si="0">_xlfn.CONCAT(MID(E9,1,4)+1,"-",MID(E9,1,4)+2)</f>
        <v>2020-2021</v>
      </c>
      <c r="G9" s="53" t="str">
        <f t="shared" si="0"/>
        <v>2021-2022</v>
      </c>
      <c r="H9" s="53" t="str">
        <f t="shared" si="0"/>
        <v>2022-2023</v>
      </c>
      <c r="I9" s="54" t="str">
        <f t="shared" si="0"/>
        <v>2023-2024</v>
      </c>
    </row>
    <row r="10" spans="1:11" ht="11.45" customHeight="1">
      <c r="A10" s="55" t="s">
        <v>143</v>
      </c>
      <c r="B10" s="56" t="s">
        <v>102</v>
      </c>
      <c r="C10" s="56" t="s">
        <v>104</v>
      </c>
      <c r="D10" s="57">
        <v>13934.137500000001</v>
      </c>
      <c r="E10" s="57">
        <v>13703.174999999997</v>
      </c>
      <c r="F10" s="58">
        <v>15903.562999999998</v>
      </c>
      <c r="G10" s="58">
        <v>20170.362499999999</v>
      </c>
      <c r="H10" s="58">
        <v>18718.7425</v>
      </c>
      <c r="I10" s="59">
        <v>12881.495000000003</v>
      </c>
      <c r="K10" s="50"/>
    </row>
    <row r="11" spans="1:11" ht="11.45" customHeight="1">
      <c r="A11" s="55" t="s">
        <v>143</v>
      </c>
      <c r="B11" s="56" t="s">
        <v>102</v>
      </c>
      <c r="C11" s="56" t="s">
        <v>103</v>
      </c>
      <c r="D11" s="57">
        <v>110704.5475</v>
      </c>
      <c r="E11" s="57">
        <v>128839.42300000001</v>
      </c>
      <c r="F11" s="58">
        <v>111238.13749999998</v>
      </c>
      <c r="G11" s="58">
        <v>132485.28750000003</v>
      </c>
      <c r="H11" s="58">
        <v>127165.69499999998</v>
      </c>
      <c r="I11" s="59">
        <v>121627.03000000003</v>
      </c>
      <c r="K11" s="50"/>
    </row>
    <row r="12" spans="1:11" ht="11.45" customHeight="1">
      <c r="A12" s="55" t="s">
        <v>143</v>
      </c>
      <c r="B12" s="56" t="s">
        <v>102</v>
      </c>
      <c r="C12" s="56" t="s">
        <v>196</v>
      </c>
      <c r="D12" s="57">
        <v>2.5499999999999998</v>
      </c>
      <c r="E12" s="57">
        <v>0</v>
      </c>
      <c r="F12" s="58">
        <v>0</v>
      </c>
      <c r="G12" s="58">
        <v>0</v>
      </c>
      <c r="H12" s="58">
        <v>0</v>
      </c>
      <c r="I12" s="59">
        <v>0</v>
      </c>
    </row>
    <row r="13" spans="1:11" ht="11.45" customHeight="1">
      <c r="A13" s="55" t="s">
        <v>144</v>
      </c>
      <c r="B13" s="56" t="s">
        <v>105</v>
      </c>
      <c r="C13" s="56" t="s">
        <v>105</v>
      </c>
      <c r="D13" s="57">
        <v>63237.224999999999</v>
      </c>
      <c r="E13" s="57">
        <v>74613.422500000001</v>
      </c>
      <c r="F13" s="58">
        <v>67318.797499999986</v>
      </c>
      <c r="G13" s="58">
        <v>45550.69</v>
      </c>
      <c r="H13" s="58">
        <v>56461.762499999997</v>
      </c>
      <c r="I13" s="59">
        <v>52921.765000000007</v>
      </c>
    </row>
    <row r="14" spans="1:11" ht="11.45" customHeight="1">
      <c r="A14" s="55" t="s">
        <v>144</v>
      </c>
      <c r="B14" s="56" t="s">
        <v>105</v>
      </c>
      <c r="C14" s="56" t="s">
        <v>106</v>
      </c>
      <c r="D14" s="57">
        <v>12951.2</v>
      </c>
      <c r="E14" s="57">
        <v>13183.609999999997</v>
      </c>
      <c r="F14" s="58">
        <v>18825.4175</v>
      </c>
      <c r="G14" s="58">
        <v>9489.0350000000017</v>
      </c>
      <c r="H14" s="58">
        <v>14996.485000000001</v>
      </c>
      <c r="I14" s="59">
        <v>12932.924999999999</v>
      </c>
    </row>
    <row r="15" spans="1:11" ht="11.45" customHeight="1">
      <c r="A15" s="55" t="s">
        <v>144</v>
      </c>
      <c r="B15" s="56" t="s">
        <v>206</v>
      </c>
      <c r="C15" s="56" t="s">
        <v>109</v>
      </c>
      <c r="D15" s="57">
        <v>39057.9</v>
      </c>
      <c r="E15" s="57">
        <v>42976.450000000012</v>
      </c>
      <c r="F15" s="58">
        <v>51551.012500000004</v>
      </c>
      <c r="G15" s="58">
        <v>50168.290000000015</v>
      </c>
      <c r="H15" s="58">
        <v>49990.992485000002</v>
      </c>
      <c r="I15" s="59">
        <v>35663.297499999993</v>
      </c>
    </row>
    <row r="16" spans="1:11" ht="11.45" customHeight="1">
      <c r="A16" s="55" t="s">
        <v>144</v>
      </c>
      <c r="B16" s="56" t="s">
        <v>206</v>
      </c>
      <c r="C16" s="56" t="s">
        <v>197</v>
      </c>
      <c r="D16" s="57">
        <v>42828.4375</v>
      </c>
      <c r="E16" s="57">
        <v>55091.86250000001</v>
      </c>
      <c r="F16" s="58">
        <v>49266.249999999993</v>
      </c>
      <c r="G16" s="58">
        <v>46659.567499999997</v>
      </c>
      <c r="H16" s="58">
        <v>60566.720000000008</v>
      </c>
      <c r="I16" s="59">
        <v>48246.332500000004</v>
      </c>
    </row>
    <row r="17" spans="1:9" ht="11.45" customHeight="1">
      <c r="A17" s="55" t="s">
        <v>144</v>
      </c>
      <c r="B17" s="56" t="s">
        <v>206</v>
      </c>
      <c r="C17" s="56" t="s">
        <v>107</v>
      </c>
      <c r="D17" s="57">
        <v>82723.3</v>
      </c>
      <c r="E17" s="57">
        <v>99534.00499999999</v>
      </c>
      <c r="F17" s="58">
        <v>76779.000000000015</v>
      </c>
      <c r="G17" s="58">
        <v>58107.692500000005</v>
      </c>
      <c r="H17" s="58">
        <v>85201.182499999981</v>
      </c>
      <c r="I17" s="59">
        <v>64084.872499999983</v>
      </c>
    </row>
    <row r="18" spans="1:9" ht="11.45" customHeight="1">
      <c r="A18" s="55" t="s">
        <v>144</v>
      </c>
      <c r="B18" s="56" t="s">
        <v>206</v>
      </c>
      <c r="C18" s="56" t="s">
        <v>108</v>
      </c>
      <c r="D18" s="57">
        <v>59458.912495000011</v>
      </c>
      <c r="E18" s="57">
        <v>73532.882489999989</v>
      </c>
      <c r="F18" s="58">
        <v>72959.412499999991</v>
      </c>
      <c r="G18" s="58">
        <v>62603.384989999999</v>
      </c>
      <c r="H18" s="58">
        <v>66733.664999999994</v>
      </c>
      <c r="I18" s="59">
        <v>59528.447499999995</v>
      </c>
    </row>
    <row r="19" spans="1:9" ht="11.45" customHeight="1">
      <c r="A19" s="55" t="s">
        <v>144</v>
      </c>
      <c r="B19" s="56" t="s">
        <v>206</v>
      </c>
      <c r="C19" s="56" t="s">
        <v>198</v>
      </c>
      <c r="D19" s="57">
        <v>167331.32499999998</v>
      </c>
      <c r="E19" s="57">
        <v>202522.57499999995</v>
      </c>
      <c r="F19" s="58">
        <v>189705.57500000001</v>
      </c>
      <c r="G19" s="58">
        <v>151319.02250000002</v>
      </c>
      <c r="H19" s="58">
        <v>173022.14799999999</v>
      </c>
      <c r="I19" s="59">
        <v>147184.80750000005</v>
      </c>
    </row>
    <row r="20" spans="1:9" ht="11.45" customHeight="1">
      <c r="A20" s="55" t="s">
        <v>144</v>
      </c>
      <c r="B20" s="56" t="s">
        <v>206</v>
      </c>
      <c r="C20" s="56" t="s">
        <v>199</v>
      </c>
      <c r="D20" s="57">
        <v>265019.46248499997</v>
      </c>
      <c r="E20" s="57">
        <v>305156.03749999992</v>
      </c>
      <c r="F20" s="58">
        <v>268718.20250000001</v>
      </c>
      <c r="G20" s="58">
        <v>250940.71250000002</v>
      </c>
      <c r="H20" s="58">
        <v>267863.95249999996</v>
      </c>
      <c r="I20" s="59">
        <v>239648.79249999995</v>
      </c>
    </row>
    <row r="21" spans="1:9" ht="11.45" customHeight="1">
      <c r="A21" s="55" t="s">
        <v>145</v>
      </c>
      <c r="B21" s="56" t="s">
        <v>206</v>
      </c>
      <c r="C21" s="56" t="s">
        <v>200</v>
      </c>
      <c r="D21" s="57">
        <v>204445.68250000002</v>
      </c>
      <c r="E21" s="57">
        <v>217634.80997499995</v>
      </c>
      <c r="F21" s="58">
        <v>200104.54248000003</v>
      </c>
      <c r="G21" s="58">
        <v>217848.59499999986</v>
      </c>
      <c r="H21" s="58">
        <v>215009.97000000009</v>
      </c>
      <c r="I21" s="59">
        <v>206365.06750000006</v>
      </c>
    </row>
    <row r="22" spans="1:9" ht="11.45" customHeight="1">
      <c r="A22" s="55" t="s">
        <v>110</v>
      </c>
      <c r="B22" s="56" t="s">
        <v>105</v>
      </c>
      <c r="C22" s="56" t="s">
        <v>201</v>
      </c>
      <c r="D22" s="57">
        <v>13475.525000000001</v>
      </c>
      <c r="E22" s="57">
        <v>17239.075000000001</v>
      </c>
      <c r="F22" s="58">
        <v>14049.487500000003</v>
      </c>
      <c r="G22" s="58">
        <v>7083.0575000000008</v>
      </c>
      <c r="H22" s="58">
        <v>15867.137500000001</v>
      </c>
      <c r="I22" s="59">
        <v>10889.65</v>
      </c>
    </row>
    <row r="23" spans="1:9" ht="11.45" customHeight="1">
      <c r="A23" s="55" t="s">
        <v>110</v>
      </c>
      <c r="B23" s="56" t="s">
        <v>105</v>
      </c>
      <c r="C23" s="56" t="s">
        <v>202</v>
      </c>
      <c r="D23" s="57">
        <v>22171.600000000002</v>
      </c>
      <c r="E23" s="57">
        <v>22782.134999999998</v>
      </c>
      <c r="F23" s="58">
        <v>24186.84</v>
      </c>
      <c r="G23" s="58">
        <v>15330.994999999999</v>
      </c>
      <c r="H23" s="58">
        <v>24707.927499999998</v>
      </c>
      <c r="I23" s="59">
        <v>15274.112500000001</v>
      </c>
    </row>
    <row r="24" spans="1:9" ht="11.45" customHeight="1">
      <c r="A24" s="55" t="s">
        <v>110</v>
      </c>
      <c r="B24" s="56" t="s">
        <v>105</v>
      </c>
      <c r="C24" s="56" t="s">
        <v>111</v>
      </c>
      <c r="D24" s="57">
        <v>43644.6</v>
      </c>
      <c r="E24" s="57">
        <v>50345.362500000003</v>
      </c>
      <c r="F24" s="58">
        <v>46754.15</v>
      </c>
      <c r="G24" s="58">
        <v>31356.972499999996</v>
      </c>
      <c r="H24" s="58">
        <v>52701.327999999994</v>
      </c>
      <c r="I24" s="59">
        <v>35195.024999999994</v>
      </c>
    </row>
    <row r="25" spans="1:9" ht="11.45" customHeight="1">
      <c r="A25" s="55" t="s">
        <v>146</v>
      </c>
      <c r="B25" s="56" t="s">
        <v>112</v>
      </c>
      <c r="C25" s="56" t="s">
        <v>112</v>
      </c>
      <c r="D25" s="57">
        <v>61619.4375</v>
      </c>
      <c r="E25" s="57">
        <v>115955.43750000003</v>
      </c>
      <c r="F25" s="58">
        <v>80613.108475000001</v>
      </c>
      <c r="G25" s="58">
        <v>90816.632500000007</v>
      </c>
      <c r="H25" s="58">
        <v>95743.441500000015</v>
      </c>
      <c r="I25" s="59">
        <v>73631.637500000012</v>
      </c>
    </row>
    <row r="26" spans="1:9" ht="11.45" customHeight="1">
      <c r="A26" s="55" t="s">
        <v>146</v>
      </c>
      <c r="B26" s="56" t="s">
        <v>112</v>
      </c>
      <c r="C26" s="56" t="s">
        <v>203</v>
      </c>
      <c r="D26" s="57">
        <v>32653.027499999997</v>
      </c>
      <c r="E26" s="57">
        <v>50612.112500000017</v>
      </c>
      <c r="F26" s="58">
        <v>59061.482499999991</v>
      </c>
      <c r="G26" s="58">
        <v>36854.735000000008</v>
      </c>
      <c r="H26" s="58">
        <v>65478.587499999994</v>
      </c>
      <c r="I26" s="59">
        <v>42733.952499999992</v>
      </c>
    </row>
    <row r="27" spans="1:9" ht="11.45" customHeight="1">
      <c r="A27" s="55" t="s">
        <v>146</v>
      </c>
      <c r="B27" s="56" t="s">
        <v>105</v>
      </c>
      <c r="C27" s="56" t="s">
        <v>259</v>
      </c>
      <c r="D27" s="57">
        <v>15633.837499999998</v>
      </c>
      <c r="E27" s="57">
        <v>21668.21</v>
      </c>
      <c r="F27" s="58">
        <v>19062.164999999997</v>
      </c>
      <c r="G27" s="58">
        <v>11984.830000000002</v>
      </c>
      <c r="H27" s="58">
        <v>17955.925000000003</v>
      </c>
      <c r="I27" s="59">
        <v>13989.687500000002</v>
      </c>
    </row>
    <row r="28" spans="1:9" ht="11.45" customHeight="1">
      <c r="A28" s="55" t="s">
        <v>146</v>
      </c>
      <c r="B28" s="56" t="s">
        <v>113</v>
      </c>
      <c r="C28" s="56" t="s">
        <v>114</v>
      </c>
      <c r="D28" s="57">
        <v>13768.883749999999</v>
      </c>
      <c r="E28" s="57">
        <v>21073.525000000001</v>
      </c>
      <c r="F28" s="58">
        <v>13685.85</v>
      </c>
      <c r="G28" s="58">
        <v>11610.25</v>
      </c>
      <c r="H28" s="58">
        <v>12113.387500000001</v>
      </c>
      <c r="I28" s="59">
        <v>8810.0749999999989</v>
      </c>
    </row>
    <row r="29" spans="1:9" ht="11.45" customHeight="1">
      <c r="A29" s="55" t="s">
        <v>146</v>
      </c>
      <c r="B29" s="56" t="s">
        <v>113</v>
      </c>
      <c r="C29" s="56" t="s">
        <v>119</v>
      </c>
      <c r="D29" s="57">
        <v>16.377500000000001</v>
      </c>
      <c r="E29" s="57">
        <v>0</v>
      </c>
      <c r="F29" s="58">
        <v>0</v>
      </c>
      <c r="G29" s="58">
        <v>0</v>
      </c>
      <c r="H29" s="58">
        <v>0</v>
      </c>
      <c r="I29" s="59">
        <v>0</v>
      </c>
    </row>
    <row r="30" spans="1:9" ht="11.45" customHeight="1">
      <c r="A30" s="55" t="s">
        <v>146</v>
      </c>
      <c r="B30" s="56" t="s">
        <v>113</v>
      </c>
      <c r="C30" s="56" t="s">
        <v>113</v>
      </c>
      <c r="D30" s="57">
        <v>5227.4250000000002</v>
      </c>
      <c r="E30" s="57">
        <v>6310.5625</v>
      </c>
      <c r="F30" s="58">
        <v>6164.625</v>
      </c>
      <c r="G30" s="58">
        <v>2868.1250000000005</v>
      </c>
      <c r="H30" s="58">
        <v>3433.2249999999999</v>
      </c>
      <c r="I30" s="59">
        <v>1415.7375</v>
      </c>
    </row>
    <row r="31" spans="1:9" ht="11.45" customHeight="1">
      <c r="A31" s="55" t="s">
        <v>146</v>
      </c>
      <c r="B31" s="56" t="s">
        <v>113</v>
      </c>
      <c r="C31" s="56" t="s">
        <v>118</v>
      </c>
      <c r="D31" s="57">
        <v>3638.3</v>
      </c>
      <c r="E31" s="57">
        <v>3812.9250000000002</v>
      </c>
      <c r="F31" s="58">
        <v>3024.84</v>
      </c>
      <c r="G31" s="58">
        <v>1819.1125000000002</v>
      </c>
      <c r="H31" s="58">
        <v>4053.2249999999995</v>
      </c>
      <c r="I31" s="59">
        <v>2772.9250000000002</v>
      </c>
    </row>
    <row r="32" spans="1:9" ht="11.45" customHeight="1">
      <c r="A32" s="55" t="s">
        <v>146</v>
      </c>
      <c r="B32" s="56" t="s">
        <v>113</v>
      </c>
      <c r="C32" s="56" t="s">
        <v>117</v>
      </c>
      <c r="D32" s="57">
        <v>4025.1375000000003</v>
      </c>
      <c r="E32" s="57">
        <v>4602.3</v>
      </c>
      <c r="F32" s="58">
        <v>7549.875</v>
      </c>
      <c r="G32" s="58">
        <v>5918.4250000000002</v>
      </c>
      <c r="H32" s="58">
        <v>5625.1</v>
      </c>
      <c r="I32" s="59">
        <v>4988</v>
      </c>
    </row>
    <row r="33" spans="1:9" ht="11.45" customHeight="1">
      <c r="A33" s="55" t="s">
        <v>146</v>
      </c>
      <c r="B33" s="56" t="s">
        <v>113</v>
      </c>
      <c r="C33" s="56" t="s">
        <v>116</v>
      </c>
      <c r="D33" s="57">
        <v>9878.2125000000015</v>
      </c>
      <c r="E33" s="57">
        <v>12134.825000000001</v>
      </c>
      <c r="F33" s="58">
        <v>11236.9125</v>
      </c>
      <c r="G33" s="58">
        <v>10100.324999999999</v>
      </c>
      <c r="H33" s="58">
        <v>11700.862500000001</v>
      </c>
      <c r="I33" s="59">
        <v>8729.6999999999989</v>
      </c>
    </row>
    <row r="34" spans="1:9" ht="11.45" customHeight="1">
      <c r="A34" s="55" t="s">
        <v>146</v>
      </c>
      <c r="B34" s="56" t="s">
        <v>113</v>
      </c>
      <c r="C34" s="56" t="s">
        <v>204</v>
      </c>
      <c r="D34" s="57">
        <v>13646.791249999998</v>
      </c>
      <c r="E34" s="57">
        <v>29582.199999999997</v>
      </c>
      <c r="F34" s="58">
        <v>17581.54</v>
      </c>
      <c r="G34" s="58">
        <v>14449.794999999998</v>
      </c>
      <c r="H34" s="58">
        <v>15060.975000000002</v>
      </c>
      <c r="I34" s="59">
        <v>14112.575000000001</v>
      </c>
    </row>
    <row r="35" spans="1:9" ht="11.45" customHeight="1">
      <c r="A35" s="55" t="s">
        <v>146</v>
      </c>
      <c r="B35" s="56" t="s">
        <v>113</v>
      </c>
      <c r="C35" s="56" t="s">
        <v>115</v>
      </c>
      <c r="D35" s="57">
        <v>8453.25</v>
      </c>
      <c r="E35" s="57">
        <v>12901.237500000001</v>
      </c>
      <c r="F35" s="58">
        <v>10519.512500000001</v>
      </c>
      <c r="G35" s="58">
        <v>7302.6125000000011</v>
      </c>
      <c r="H35" s="58">
        <v>10780.487499999999</v>
      </c>
      <c r="I35" s="59">
        <v>7150.3625000000011</v>
      </c>
    </row>
    <row r="36" spans="1:9" ht="11.45" customHeight="1">
      <c r="A36" s="55" t="s">
        <v>146</v>
      </c>
      <c r="B36" s="56" t="s">
        <v>206</v>
      </c>
      <c r="C36" s="56" t="s">
        <v>126</v>
      </c>
      <c r="D36" s="57">
        <v>0</v>
      </c>
      <c r="E36" s="57">
        <v>3.8</v>
      </c>
      <c r="F36" s="58">
        <v>0</v>
      </c>
      <c r="G36" s="58">
        <v>0</v>
      </c>
      <c r="H36" s="58">
        <v>0</v>
      </c>
      <c r="I36" s="59">
        <v>0</v>
      </c>
    </row>
    <row r="37" spans="1:9" ht="11.45" customHeight="1">
      <c r="A37" s="55" t="s">
        <v>146</v>
      </c>
      <c r="B37" s="56" t="s">
        <v>206</v>
      </c>
      <c r="C37" s="56" t="s">
        <v>125</v>
      </c>
      <c r="D37" s="57">
        <v>1477.1375</v>
      </c>
      <c r="E37" s="57">
        <v>1842</v>
      </c>
      <c r="F37" s="58">
        <v>753.1</v>
      </c>
      <c r="G37" s="58">
        <v>659.15</v>
      </c>
      <c r="H37" s="58">
        <v>1069.05</v>
      </c>
      <c r="I37" s="59">
        <v>1358</v>
      </c>
    </row>
    <row r="38" spans="1:9" ht="11.45" customHeight="1">
      <c r="A38" s="55" t="s">
        <v>146</v>
      </c>
      <c r="B38" s="56" t="s">
        <v>206</v>
      </c>
      <c r="C38" s="56" t="s">
        <v>205</v>
      </c>
      <c r="D38" s="57">
        <v>2474.9875000000002</v>
      </c>
      <c r="E38" s="57">
        <v>662.81249999999989</v>
      </c>
      <c r="F38" s="58">
        <v>613.35</v>
      </c>
      <c r="G38" s="58">
        <v>308.375</v>
      </c>
      <c r="H38" s="58">
        <v>439.71250000000003</v>
      </c>
      <c r="I38" s="59">
        <v>246.58750000000001</v>
      </c>
    </row>
    <row r="39" spans="1:9" ht="11.45" customHeight="1">
      <c r="A39" s="55" t="s">
        <v>146</v>
      </c>
      <c r="B39" s="56" t="s">
        <v>206</v>
      </c>
      <c r="C39" s="56" t="s">
        <v>124</v>
      </c>
      <c r="D39" s="57">
        <v>0</v>
      </c>
      <c r="E39" s="57">
        <v>112.5</v>
      </c>
      <c r="F39" s="58">
        <v>75</v>
      </c>
      <c r="G39" s="58">
        <v>60</v>
      </c>
      <c r="H39" s="58">
        <v>0</v>
      </c>
      <c r="I39" s="59">
        <v>0</v>
      </c>
    </row>
    <row r="40" spans="1:9" ht="11.45" customHeight="1">
      <c r="A40" s="55" t="s">
        <v>146</v>
      </c>
      <c r="B40" s="56" t="s">
        <v>206</v>
      </c>
      <c r="C40" s="56" t="s">
        <v>122</v>
      </c>
      <c r="D40" s="57">
        <v>500.40000000000003</v>
      </c>
      <c r="E40" s="57">
        <v>11412.574999999999</v>
      </c>
      <c r="F40" s="58">
        <v>0</v>
      </c>
      <c r="G40" s="58">
        <v>0</v>
      </c>
      <c r="H40" s="58">
        <v>8303.0125000000007</v>
      </c>
      <c r="I40" s="59">
        <v>5946.3125</v>
      </c>
    </row>
    <row r="41" spans="1:9" ht="11.45" customHeight="1">
      <c r="A41" s="55" t="s">
        <v>146</v>
      </c>
      <c r="B41" s="56" t="s">
        <v>206</v>
      </c>
      <c r="C41" s="56" t="s">
        <v>120</v>
      </c>
      <c r="D41" s="57">
        <v>16396.262500000001</v>
      </c>
      <c r="E41" s="57">
        <v>14546.612499999999</v>
      </c>
      <c r="F41" s="58">
        <v>14883.987500000001</v>
      </c>
      <c r="G41" s="58">
        <v>17490.337500000001</v>
      </c>
      <c r="H41" s="58">
        <v>20965.924999999999</v>
      </c>
      <c r="I41" s="59">
        <v>19418.462500000001</v>
      </c>
    </row>
    <row r="42" spans="1:9" ht="11.45" customHeight="1">
      <c r="A42" s="55" t="s">
        <v>146</v>
      </c>
      <c r="B42" s="56" t="s">
        <v>206</v>
      </c>
      <c r="C42" s="56" t="s">
        <v>206</v>
      </c>
      <c r="D42" s="57">
        <v>3155.6375000000003</v>
      </c>
      <c r="E42" s="57">
        <v>189.57499999999999</v>
      </c>
      <c r="F42" s="58">
        <v>118.605</v>
      </c>
      <c r="G42" s="58">
        <v>0</v>
      </c>
      <c r="H42" s="58">
        <v>0</v>
      </c>
      <c r="I42" s="59">
        <v>1567.2</v>
      </c>
    </row>
    <row r="43" spans="1:9" ht="11.45" customHeight="1">
      <c r="A43" s="55" t="s">
        <v>146</v>
      </c>
      <c r="B43" s="56" t="s">
        <v>206</v>
      </c>
      <c r="C43" s="56" t="s">
        <v>121</v>
      </c>
      <c r="D43" s="57">
        <v>3845.1875</v>
      </c>
      <c r="E43" s="57">
        <v>6308.7374999999993</v>
      </c>
      <c r="F43" s="58">
        <v>7578.7874999999995</v>
      </c>
      <c r="G43" s="58">
        <v>5226.55</v>
      </c>
      <c r="H43" s="58">
        <v>5201.3874999999998</v>
      </c>
      <c r="I43" s="59">
        <v>4913.6625000000004</v>
      </c>
    </row>
    <row r="44" spans="1:9" ht="11.45" customHeight="1">
      <c r="A44" s="55" t="s">
        <v>146</v>
      </c>
      <c r="B44" s="56" t="s">
        <v>206</v>
      </c>
      <c r="C44" s="56" t="s">
        <v>207</v>
      </c>
      <c r="D44" s="57">
        <v>8666.9750000000004</v>
      </c>
      <c r="E44" s="57">
        <v>0</v>
      </c>
      <c r="F44" s="58">
        <v>7921.5625</v>
      </c>
      <c r="G44" s="58">
        <v>7478.5249999999996</v>
      </c>
      <c r="H44" s="58">
        <v>0</v>
      </c>
      <c r="I44" s="59">
        <v>0</v>
      </c>
    </row>
    <row r="45" spans="1:9" ht="11.45" customHeight="1">
      <c r="A45" s="55" t="s">
        <v>146</v>
      </c>
      <c r="B45" s="56" t="s">
        <v>206</v>
      </c>
      <c r="C45" s="56" t="s">
        <v>123</v>
      </c>
      <c r="D45" s="57">
        <v>3897.7375000000002</v>
      </c>
      <c r="E45" s="57">
        <v>4738.8374999999996</v>
      </c>
      <c r="F45" s="58">
        <v>2830.7875000000004</v>
      </c>
      <c r="G45" s="58">
        <v>3002.2624999999998</v>
      </c>
      <c r="H45" s="58">
        <v>3124.3375000000001</v>
      </c>
      <c r="I45" s="59">
        <v>2935.8875000000003</v>
      </c>
    </row>
    <row r="46" spans="1:9" ht="11.45" customHeight="1">
      <c r="A46" s="55" t="s">
        <v>146</v>
      </c>
      <c r="B46" s="56" t="s">
        <v>206</v>
      </c>
      <c r="C46" s="56" t="s">
        <v>339</v>
      </c>
      <c r="D46" s="57">
        <v>0</v>
      </c>
      <c r="E46" s="57">
        <v>0</v>
      </c>
      <c r="F46" s="58">
        <v>0</v>
      </c>
      <c r="G46" s="58">
        <v>0</v>
      </c>
      <c r="H46" s="58">
        <v>0</v>
      </c>
      <c r="I46" s="59">
        <v>142.55000000000001</v>
      </c>
    </row>
    <row r="47" spans="1:9" ht="11.45" customHeight="1">
      <c r="A47" s="55" t="s">
        <v>147</v>
      </c>
      <c r="B47" s="56" t="s">
        <v>112</v>
      </c>
      <c r="C47" s="56" t="s">
        <v>130</v>
      </c>
      <c r="D47" s="57">
        <v>25197.737499999999</v>
      </c>
      <c r="E47" s="57">
        <v>23971.15</v>
      </c>
      <c r="F47" s="58">
        <v>32354.3125</v>
      </c>
      <c r="G47" s="58">
        <v>22525.037500000002</v>
      </c>
      <c r="H47" s="58">
        <v>29461.587500000001</v>
      </c>
      <c r="I47" s="59">
        <v>19026.612499999999</v>
      </c>
    </row>
    <row r="48" spans="1:9" ht="11.45" customHeight="1">
      <c r="A48" s="55" t="s">
        <v>147</v>
      </c>
      <c r="B48" s="56" t="s">
        <v>112</v>
      </c>
      <c r="C48" s="56" t="s">
        <v>128</v>
      </c>
      <c r="D48" s="57">
        <v>53037.742499999978</v>
      </c>
      <c r="E48" s="57">
        <v>34735.450000000004</v>
      </c>
      <c r="F48" s="58">
        <v>78815.939999999988</v>
      </c>
      <c r="G48" s="58">
        <v>48903.37000000001</v>
      </c>
      <c r="H48" s="58">
        <v>75648.274999999994</v>
      </c>
      <c r="I48" s="59">
        <v>59962.387500000019</v>
      </c>
    </row>
    <row r="49" spans="1:9" ht="11.45" customHeight="1">
      <c r="A49" s="55" t="s">
        <v>147</v>
      </c>
      <c r="B49" s="56" t="s">
        <v>112</v>
      </c>
      <c r="C49" s="56" t="s">
        <v>127</v>
      </c>
      <c r="D49" s="57">
        <v>108905.1375</v>
      </c>
      <c r="E49" s="57">
        <v>100178.87999999995</v>
      </c>
      <c r="F49" s="58">
        <v>126215.90151999997</v>
      </c>
      <c r="G49" s="58">
        <v>92448.592499999999</v>
      </c>
      <c r="H49" s="58">
        <v>111580.33150000003</v>
      </c>
      <c r="I49" s="59">
        <v>98309.488499999992</v>
      </c>
    </row>
    <row r="50" spans="1:9" ht="11.45" customHeight="1">
      <c r="A50" s="55" t="s">
        <v>147</v>
      </c>
      <c r="B50" s="56" t="s">
        <v>112</v>
      </c>
      <c r="C50" s="56" t="s">
        <v>129</v>
      </c>
      <c r="D50" s="57">
        <v>31000.550000000003</v>
      </c>
      <c r="E50" s="57">
        <v>23780.100000000002</v>
      </c>
      <c r="F50" s="58">
        <v>26546.642500000002</v>
      </c>
      <c r="G50" s="58">
        <v>27219.8325</v>
      </c>
      <c r="H50" s="58">
        <v>25693.199999999997</v>
      </c>
      <c r="I50" s="59">
        <v>17161.887500000001</v>
      </c>
    </row>
    <row r="51" spans="1:9" ht="11.45" customHeight="1">
      <c r="A51" s="55" t="s">
        <v>147</v>
      </c>
      <c r="B51" s="56" t="s">
        <v>112</v>
      </c>
      <c r="C51" s="56" t="s">
        <v>131</v>
      </c>
      <c r="D51" s="57">
        <v>2734.95</v>
      </c>
      <c r="E51" s="57">
        <v>2452.875</v>
      </c>
      <c r="F51" s="58">
        <v>3077.5</v>
      </c>
      <c r="G51" s="58">
        <v>1911.4</v>
      </c>
      <c r="H51" s="58">
        <v>2530.5875000000001</v>
      </c>
      <c r="I51" s="59">
        <v>2126.5249999999996</v>
      </c>
    </row>
    <row r="52" spans="1:9" ht="11.45" customHeight="1">
      <c r="A52" s="55" t="s">
        <v>147</v>
      </c>
      <c r="B52" s="56" t="s">
        <v>112</v>
      </c>
      <c r="C52" s="56" t="s">
        <v>208</v>
      </c>
      <c r="D52" s="57">
        <v>100946.26000000001</v>
      </c>
      <c r="E52" s="57">
        <v>113957.85249999999</v>
      </c>
      <c r="F52" s="58">
        <v>97550.907500000016</v>
      </c>
      <c r="G52" s="58">
        <v>115983.53750000001</v>
      </c>
      <c r="H52" s="58">
        <v>112209.90000000002</v>
      </c>
      <c r="I52" s="59">
        <v>88760.012500000012</v>
      </c>
    </row>
    <row r="53" spans="1:9" ht="11.45" customHeight="1">
      <c r="A53" s="55" t="s">
        <v>147</v>
      </c>
      <c r="B53" s="56" t="s">
        <v>112</v>
      </c>
      <c r="C53" s="56" t="s">
        <v>260</v>
      </c>
      <c r="D53" s="57">
        <v>0</v>
      </c>
      <c r="E53" s="57">
        <v>22920.600000000002</v>
      </c>
      <c r="F53" s="58">
        <v>33547.719999999994</v>
      </c>
      <c r="G53" s="58">
        <v>22030.152499999993</v>
      </c>
      <c r="H53" s="58">
        <v>30418.225000000002</v>
      </c>
      <c r="I53" s="59">
        <v>29367.812499999993</v>
      </c>
    </row>
    <row r="54" spans="1:9" ht="11.45" customHeight="1">
      <c r="A54" s="55" t="s">
        <v>147</v>
      </c>
      <c r="B54" s="56" t="s">
        <v>112</v>
      </c>
      <c r="C54" s="56" t="s">
        <v>340</v>
      </c>
      <c r="D54" s="57">
        <v>23266.762500000001</v>
      </c>
      <c r="E54" s="57">
        <v>0</v>
      </c>
      <c r="F54" s="58">
        <v>0</v>
      </c>
      <c r="G54" s="58">
        <v>0</v>
      </c>
      <c r="H54" s="58">
        <v>0</v>
      </c>
      <c r="I54" s="59">
        <v>0</v>
      </c>
    </row>
    <row r="55" spans="1:9" ht="11.45" customHeight="1">
      <c r="A55" s="55" t="s">
        <v>147</v>
      </c>
      <c r="B55" s="56" t="s">
        <v>112</v>
      </c>
      <c r="C55" s="56" t="s">
        <v>188</v>
      </c>
      <c r="D55" s="57">
        <v>460</v>
      </c>
      <c r="E55" s="57">
        <v>530</v>
      </c>
      <c r="F55" s="58">
        <v>757.46500000000003</v>
      </c>
      <c r="G55" s="58">
        <v>356</v>
      </c>
      <c r="H55" s="58">
        <v>550.5</v>
      </c>
      <c r="I55" s="59">
        <v>652.5</v>
      </c>
    </row>
    <row r="56" spans="1:9" ht="11.45" customHeight="1">
      <c r="A56" s="55" t="s">
        <v>148</v>
      </c>
      <c r="B56" s="56" t="s">
        <v>112</v>
      </c>
      <c r="C56" s="56" t="s">
        <v>261</v>
      </c>
      <c r="D56" s="57">
        <v>44.887500000000003</v>
      </c>
      <c r="E56" s="57">
        <v>21.737500000000001</v>
      </c>
      <c r="F56" s="58">
        <v>6.6125000000000007</v>
      </c>
      <c r="G56" s="58">
        <v>9.9250000000000007</v>
      </c>
      <c r="H56" s="58">
        <v>16.412500000000001</v>
      </c>
      <c r="I56" s="59">
        <v>0</v>
      </c>
    </row>
    <row r="57" spans="1:9" ht="11.45" customHeight="1">
      <c r="A57" s="55" t="s">
        <v>148</v>
      </c>
      <c r="B57" s="56" t="s">
        <v>112</v>
      </c>
      <c r="C57" s="56" t="s">
        <v>132</v>
      </c>
      <c r="D57" s="57">
        <v>192.71250000000003</v>
      </c>
      <c r="E57" s="57">
        <v>312.88750000000005</v>
      </c>
      <c r="F57" s="58">
        <v>252.2</v>
      </c>
      <c r="G57" s="58">
        <v>342.58749999999998</v>
      </c>
      <c r="H57" s="58">
        <v>355.52499999999998</v>
      </c>
      <c r="I57" s="59">
        <v>21.9375</v>
      </c>
    </row>
    <row r="58" spans="1:9" ht="11.45" customHeight="1">
      <c r="A58" s="55" t="s">
        <v>148</v>
      </c>
      <c r="B58" s="56" t="s">
        <v>112</v>
      </c>
      <c r="C58" s="56" t="s">
        <v>262</v>
      </c>
      <c r="D58" s="57">
        <v>0</v>
      </c>
      <c r="E58" s="57">
        <v>135.21250000000001</v>
      </c>
      <c r="F58" s="58">
        <v>0</v>
      </c>
      <c r="G58" s="58">
        <v>0</v>
      </c>
      <c r="H58" s="58">
        <v>18.524999999999999</v>
      </c>
      <c r="I58" s="59">
        <v>14.625</v>
      </c>
    </row>
    <row r="59" spans="1:9" ht="11.45" customHeight="1">
      <c r="A59" s="55" t="s">
        <v>148</v>
      </c>
      <c r="B59" s="56" t="s">
        <v>133</v>
      </c>
      <c r="C59" s="56" t="s">
        <v>134</v>
      </c>
      <c r="D59" s="57">
        <v>3904.4250000000002</v>
      </c>
      <c r="E59" s="57">
        <v>3279.8625000000002</v>
      </c>
      <c r="F59" s="58">
        <v>2075.2025000000003</v>
      </c>
      <c r="G59" s="58">
        <v>1312.6874999999998</v>
      </c>
      <c r="H59" s="58">
        <v>2440.27</v>
      </c>
      <c r="I59" s="59">
        <v>1780.2750000000001</v>
      </c>
    </row>
    <row r="60" spans="1:9" ht="11.45" customHeight="1">
      <c r="A60" s="55" t="s">
        <v>148</v>
      </c>
      <c r="B60" s="56" t="s">
        <v>133</v>
      </c>
      <c r="C60" s="56" t="s">
        <v>136</v>
      </c>
      <c r="D60" s="57">
        <v>787.48749999999995</v>
      </c>
      <c r="E60" s="57">
        <v>773.05000000000007</v>
      </c>
      <c r="F60" s="58">
        <v>1128.5250000000001</v>
      </c>
      <c r="G60" s="58">
        <v>475.92500000000001</v>
      </c>
      <c r="H60" s="58">
        <v>655.7</v>
      </c>
      <c r="I60" s="59">
        <v>692.06250000000011</v>
      </c>
    </row>
    <row r="61" spans="1:9" ht="11.45" customHeight="1">
      <c r="A61" s="55" t="s">
        <v>148</v>
      </c>
      <c r="B61" s="56" t="s">
        <v>133</v>
      </c>
      <c r="C61" s="56" t="s">
        <v>135</v>
      </c>
      <c r="D61" s="57">
        <v>3674.125</v>
      </c>
      <c r="E61" s="57">
        <v>3011.1374999999998</v>
      </c>
      <c r="F61" s="58">
        <v>4857.8249999999998</v>
      </c>
      <c r="G61" s="58">
        <v>2719.7624999999998</v>
      </c>
      <c r="H61" s="58">
        <v>2899.2</v>
      </c>
      <c r="I61" s="59">
        <v>2968.6624999999999</v>
      </c>
    </row>
    <row r="62" spans="1:9" ht="11.45" customHeight="1">
      <c r="A62" s="55" t="s">
        <v>148</v>
      </c>
      <c r="B62" s="56" t="s">
        <v>133</v>
      </c>
      <c r="C62" s="56" t="s">
        <v>137</v>
      </c>
      <c r="D62" s="57">
        <v>2040.1374999999998</v>
      </c>
      <c r="E62" s="57">
        <v>730.91250000000002</v>
      </c>
      <c r="F62" s="58">
        <v>1033.9625000000001</v>
      </c>
      <c r="G62" s="58">
        <v>765.88750000000005</v>
      </c>
      <c r="H62" s="58">
        <v>450.375</v>
      </c>
      <c r="I62" s="59">
        <v>349.73749999999995</v>
      </c>
    </row>
    <row r="63" spans="1:9" ht="11.45" customHeight="1">
      <c r="A63" s="55" t="s">
        <v>148</v>
      </c>
      <c r="B63" s="56" t="s">
        <v>133</v>
      </c>
      <c r="C63" s="56" t="s">
        <v>209</v>
      </c>
      <c r="D63" s="57">
        <v>4454.7</v>
      </c>
      <c r="E63" s="57">
        <v>3710.3500000000008</v>
      </c>
      <c r="F63" s="58">
        <v>3235.9125000000004</v>
      </c>
      <c r="G63" s="58">
        <v>3716.1375000000003</v>
      </c>
      <c r="H63" s="58">
        <v>2911.9625000000001</v>
      </c>
      <c r="I63" s="59">
        <v>2332.9875000000002</v>
      </c>
    </row>
    <row r="64" spans="1:9" ht="11.45" customHeight="1">
      <c r="A64" s="55" t="s">
        <v>148</v>
      </c>
      <c r="B64" s="56" t="s">
        <v>113</v>
      </c>
      <c r="C64" s="56" t="s">
        <v>210</v>
      </c>
      <c r="D64" s="57">
        <v>1.7749999999999999</v>
      </c>
      <c r="E64" s="57">
        <v>5.45</v>
      </c>
      <c r="F64" s="58">
        <v>9.6125000000000007</v>
      </c>
      <c r="G64" s="58">
        <v>9.85</v>
      </c>
      <c r="H64" s="58">
        <v>16.362500000000001</v>
      </c>
      <c r="I64" s="59">
        <v>9.4499999999999993</v>
      </c>
    </row>
    <row r="65" spans="1:9" ht="11.45" customHeight="1">
      <c r="A65" s="55" t="s">
        <v>148</v>
      </c>
      <c r="B65" s="56" t="s">
        <v>102</v>
      </c>
      <c r="C65" s="56" t="s">
        <v>138</v>
      </c>
      <c r="D65" s="57">
        <v>851.0625</v>
      </c>
      <c r="E65" s="57">
        <v>584.71249999999998</v>
      </c>
      <c r="F65" s="58">
        <v>564.47500000000002</v>
      </c>
      <c r="G65" s="58">
        <v>114.965</v>
      </c>
      <c r="H65" s="58">
        <v>656.45</v>
      </c>
      <c r="I65" s="59">
        <v>601.57500000000005</v>
      </c>
    </row>
    <row r="66" spans="1:9" ht="11.45" customHeight="1">
      <c r="A66" s="55" t="s">
        <v>148</v>
      </c>
      <c r="B66" s="56" t="s">
        <v>102</v>
      </c>
      <c r="C66" s="56" t="s">
        <v>327</v>
      </c>
      <c r="D66" s="57">
        <v>0</v>
      </c>
      <c r="E66" s="57">
        <v>0</v>
      </c>
      <c r="F66" s="58">
        <v>0</v>
      </c>
      <c r="G66" s="58">
        <v>0</v>
      </c>
      <c r="H66" s="58">
        <v>1291.365</v>
      </c>
      <c r="I66" s="59">
        <v>1892.0625</v>
      </c>
    </row>
    <row r="67" spans="1:9" ht="11.45" customHeight="1">
      <c r="A67" s="55" t="s">
        <v>148</v>
      </c>
      <c r="B67" s="56" t="s">
        <v>102</v>
      </c>
      <c r="C67" s="56" t="s">
        <v>102</v>
      </c>
      <c r="D67" s="57">
        <v>6196.875</v>
      </c>
      <c r="E67" s="57">
        <v>4083.3250000000003</v>
      </c>
      <c r="F67" s="58">
        <v>3927.84</v>
      </c>
      <c r="G67" s="58">
        <v>4600.1900000000005</v>
      </c>
      <c r="H67" s="58">
        <v>5059.6000000000004</v>
      </c>
      <c r="I67" s="59">
        <v>4068.2750000000001</v>
      </c>
    </row>
    <row r="68" spans="1:9" ht="5.25" customHeight="1" thickBot="1">
      <c r="A68" s="55"/>
      <c r="B68" s="56"/>
      <c r="C68" s="56"/>
      <c r="D68" s="57"/>
      <c r="E68" s="57"/>
      <c r="F68" s="58"/>
      <c r="G68" s="58"/>
      <c r="H68" s="58"/>
      <c r="I68" s="59"/>
    </row>
    <row r="69" spans="1:9" ht="15" customHeight="1" thickBot="1">
      <c r="A69" s="205" t="s">
        <v>63</v>
      </c>
      <c r="B69" s="206"/>
      <c r="C69" s="206"/>
      <c r="D69" s="207">
        <f t="shared" ref="D69:I69" si="1">SUM(D10:D67)</f>
        <v>1717658.7374799997</v>
      </c>
      <c r="E69" s="208">
        <f t="shared" si="1"/>
        <v>1974801.1554649996</v>
      </c>
      <c r="F69" s="208">
        <f t="shared" si="1"/>
        <v>1886594.0354750005</v>
      </c>
      <c r="G69" s="208">
        <f t="shared" si="1"/>
        <v>1672509.5474900003</v>
      </c>
      <c r="H69" s="208">
        <f t="shared" si="1"/>
        <v>1914920.7039849998</v>
      </c>
      <c r="I69" s="209">
        <f t="shared" si="1"/>
        <v>1607405.8109999998</v>
      </c>
    </row>
    <row r="70" spans="1:9" ht="14.1" customHeight="1">
      <c r="A70" s="60" t="s">
        <v>65</v>
      </c>
    </row>
    <row r="72" spans="1:9" ht="11.25" customHeight="1">
      <c r="I72" s="290"/>
    </row>
    <row r="73" spans="1:9" ht="11.25" customHeight="1">
      <c r="I73" s="289"/>
    </row>
    <row r="74" spans="1:9" ht="11.25" customHeight="1">
      <c r="I74" s="61"/>
    </row>
    <row r="77" spans="1:9" ht="11.25" customHeight="1">
      <c r="I77" s="61"/>
    </row>
  </sheetData>
  <autoFilter ref="A9:I67" xr:uid="{00000000-0009-0000-0000-000000000000}">
    <sortState xmlns:xlrd2="http://schemas.microsoft.com/office/spreadsheetml/2017/richdata2" ref="A10:I68">
      <sortCondition ref="B10:B68"/>
      <sortCondition ref="C10:C68"/>
    </sortState>
  </autoFilter>
  <sortState xmlns:xlrd2="http://schemas.microsoft.com/office/spreadsheetml/2017/richdata2" ref="A10:I67">
    <sortCondition ref="B10:B67"/>
    <sortCondition ref="C10:C67"/>
  </sortState>
  <phoneticPr fontId="0" type="noConversion"/>
  <printOptions horizontalCentered="1" verticalCentered="1"/>
  <pageMargins left="0.59055118110236227" right="0.59055118110236227" top="0.59055118110236227" bottom="0.59055118110236227" header="0" footer="0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L62"/>
  <sheetViews>
    <sheetView showGridLines="0" zoomScale="110" zoomScaleNormal="110" workbookViewId="0">
      <pane ySplit="11" topLeftCell="A12" activePane="bottomLeft" state="frozen"/>
      <selection activeCell="F69" sqref="F69:I69"/>
      <selection pane="bottomLeft"/>
    </sheetView>
  </sheetViews>
  <sheetFormatPr baseColWidth="10" defaultColWidth="11.42578125" defaultRowHeight="12.75"/>
  <cols>
    <col min="1" max="1" width="9.140625" style="62" customWidth="1"/>
    <col min="2" max="2" width="1.7109375" style="62" bestFit="1" customWidth="1"/>
    <col min="3" max="3" width="15.7109375" style="62" customWidth="1"/>
    <col min="4" max="4" width="11.7109375" style="62" customWidth="1"/>
    <col min="5" max="5" width="12.140625" style="62" customWidth="1"/>
    <col min="6" max="6" width="1" style="62" customWidth="1"/>
    <col min="7" max="7" width="12.28515625" style="62" customWidth="1"/>
    <col min="8" max="8" width="7.85546875" style="62" customWidth="1"/>
    <col min="9" max="9" width="12.28515625" style="62" customWidth="1"/>
    <col min="10" max="10" width="7.85546875" style="62" customWidth="1"/>
    <col min="11" max="11" width="1.140625" style="62" customWidth="1"/>
    <col min="12" max="12" width="11.85546875" style="62" bestFit="1" customWidth="1"/>
    <col min="13" max="16384" width="11.42578125" style="62"/>
  </cols>
  <sheetData>
    <row r="1" spans="1:10" ht="30">
      <c r="B1" s="63"/>
      <c r="C1" s="63"/>
      <c r="D1" s="63"/>
      <c r="E1" s="63"/>
      <c r="F1" s="63"/>
      <c r="G1" s="63"/>
      <c r="H1" s="63"/>
      <c r="I1" s="63"/>
      <c r="J1" s="41" t="s">
        <v>51</v>
      </c>
    </row>
    <row r="3" spans="1:10" ht="20.25">
      <c r="A3" s="44" t="s">
        <v>18</v>
      </c>
      <c r="B3" s="64"/>
      <c r="C3" s="64"/>
      <c r="D3" s="64"/>
      <c r="E3" s="64"/>
      <c r="F3" s="64"/>
      <c r="G3" s="64"/>
      <c r="H3" s="64"/>
      <c r="I3" s="64"/>
      <c r="J3" s="64"/>
    </row>
    <row r="4" spans="1:10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>
      <c r="A5" s="64" t="s">
        <v>307</v>
      </c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 t="s">
        <v>337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ht="13.5" thickBot="1">
      <c r="A7" s="64"/>
    </row>
    <row r="8" spans="1:10" ht="17.100000000000001" customHeight="1" thickBot="1">
      <c r="A8" s="65"/>
      <c r="B8" s="65"/>
      <c r="C8" s="65"/>
      <c r="D8" s="65"/>
      <c r="E8" s="65"/>
      <c r="F8" s="65"/>
      <c r="G8" s="210" t="s">
        <v>211</v>
      </c>
      <c r="H8" s="211"/>
      <c r="I8" s="211"/>
      <c r="J8" s="212"/>
    </row>
    <row r="9" spans="1:10" ht="3.75" customHeight="1" thickBot="1">
      <c r="A9" s="65"/>
      <c r="B9" s="65"/>
      <c r="C9" s="65"/>
      <c r="D9" s="65"/>
      <c r="E9" s="65"/>
      <c r="F9" s="65"/>
      <c r="G9" s="66"/>
      <c r="H9" s="66"/>
      <c r="I9" s="66"/>
      <c r="J9" s="66"/>
    </row>
    <row r="10" spans="1:10" ht="17.100000000000001" customHeight="1" thickBot="1">
      <c r="A10" s="65"/>
      <c r="B10" s="65"/>
      <c r="C10" s="67" t="s">
        <v>1</v>
      </c>
      <c r="D10" s="68" t="s">
        <v>15</v>
      </c>
      <c r="E10" s="67" t="s">
        <v>1</v>
      </c>
      <c r="F10" s="68"/>
      <c r="G10" s="213" t="s">
        <v>12</v>
      </c>
      <c r="H10" s="214"/>
      <c r="I10" s="217" t="s">
        <v>14</v>
      </c>
      <c r="J10" s="218"/>
    </row>
    <row r="11" spans="1:10" ht="17.100000000000001" customHeight="1" thickBot="1">
      <c r="A11" s="69" t="s">
        <v>0</v>
      </c>
      <c r="B11" s="69"/>
      <c r="C11" s="70" t="s">
        <v>317</v>
      </c>
      <c r="D11" s="69" t="s">
        <v>16</v>
      </c>
      <c r="E11" s="70" t="s">
        <v>13</v>
      </c>
      <c r="F11" s="69"/>
      <c r="G11" s="69" t="s">
        <v>13</v>
      </c>
      <c r="H11" s="71" t="s">
        <v>17</v>
      </c>
      <c r="I11" s="69" t="s">
        <v>13</v>
      </c>
      <c r="J11" s="71" t="s">
        <v>17</v>
      </c>
    </row>
    <row r="12" spans="1:10" ht="17.100000000000001" customHeight="1">
      <c r="A12" s="68" t="s">
        <v>66</v>
      </c>
      <c r="B12" s="68"/>
      <c r="C12" s="72">
        <v>3296241</v>
      </c>
      <c r="D12" s="73">
        <f t="shared" ref="D12:D26" si="0">E12*46/C12</f>
        <v>45.477416244746671</v>
      </c>
      <c r="E12" s="72">
        <v>3258794</v>
      </c>
      <c r="F12" s="74"/>
      <c r="G12" s="75">
        <v>2950976</v>
      </c>
      <c r="H12" s="215">
        <f t="shared" ref="H12:H41" si="1">G12/E12</f>
        <v>0.90554235708056419</v>
      </c>
      <c r="I12" s="75">
        <v>307818</v>
      </c>
      <c r="J12" s="219">
        <f t="shared" ref="J12:J41" si="2">I12/E12</f>
        <v>9.4457642919435841E-2</v>
      </c>
    </row>
    <row r="13" spans="1:10" ht="17.100000000000001" customHeight="1">
      <c r="A13" s="68" t="s">
        <v>2</v>
      </c>
      <c r="B13" s="68"/>
      <c r="C13" s="72">
        <v>3404707</v>
      </c>
      <c r="D13" s="73">
        <f t="shared" si="0"/>
        <v>45.297956622992814</v>
      </c>
      <c r="E13" s="72">
        <f t="shared" ref="E13:E21" si="3">G13+I13</f>
        <v>3352745</v>
      </c>
      <c r="F13" s="74"/>
      <c r="G13" s="75">
        <v>3017584</v>
      </c>
      <c r="H13" s="215">
        <f t="shared" si="1"/>
        <v>0.90003385285788218</v>
      </c>
      <c r="I13" s="75">
        <v>335161</v>
      </c>
      <c r="J13" s="219">
        <f t="shared" si="2"/>
        <v>9.9966147142117878E-2</v>
      </c>
    </row>
    <row r="14" spans="1:10" ht="17.100000000000001" customHeight="1">
      <c r="A14" s="68" t="s">
        <v>3</v>
      </c>
      <c r="B14" s="68"/>
      <c r="C14" s="72">
        <v>2936497</v>
      </c>
      <c r="D14" s="73">
        <f t="shared" si="0"/>
        <v>44.956606460010008</v>
      </c>
      <c r="E14" s="72">
        <f t="shared" si="3"/>
        <v>2869890</v>
      </c>
      <c r="F14" s="74"/>
      <c r="G14" s="75">
        <v>2506402</v>
      </c>
      <c r="H14" s="215">
        <f t="shared" si="1"/>
        <v>0.87334427451923247</v>
      </c>
      <c r="I14" s="75">
        <v>363488</v>
      </c>
      <c r="J14" s="219">
        <f t="shared" si="2"/>
        <v>0.12665572548076756</v>
      </c>
    </row>
    <row r="15" spans="1:10" ht="17.100000000000001" customHeight="1">
      <c r="A15" s="68" t="s">
        <v>4</v>
      </c>
      <c r="B15" s="68"/>
      <c r="C15" s="72">
        <v>3419754</v>
      </c>
      <c r="D15" s="73">
        <f t="shared" si="0"/>
        <v>44.560174310783758</v>
      </c>
      <c r="E15" s="72">
        <f t="shared" si="3"/>
        <v>3312713.79</v>
      </c>
      <c r="F15" s="74"/>
      <c r="G15" s="75">
        <v>2914202.79</v>
      </c>
      <c r="H15" s="215">
        <f t="shared" si="1"/>
        <v>0.87970255649522922</v>
      </c>
      <c r="I15" s="75">
        <v>398511</v>
      </c>
      <c r="J15" s="219">
        <f t="shared" si="2"/>
        <v>0.12029744350477076</v>
      </c>
    </row>
    <row r="16" spans="1:10" ht="17.100000000000001" customHeight="1">
      <c r="A16" s="68" t="s">
        <v>5</v>
      </c>
      <c r="B16" s="68"/>
      <c r="C16" s="72">
        <v>3278715.3124999991</v>
      </c>
      <c r="D16" s="73">
        <f t="shared" si="0"/>
        <v>45.099417273667321</v>
      </c>
      <c r="E16" s="72">
        <f t="shared" si="3"/>
        <v>3214525</v>
      </c>
      <c r="F16" s="74"/>
      <c r="G16" s="75">
        <v>2824427</v>
      </c>
      <c r="H16" s="215">
        <f t="shared" si="1"/>
        <v>0.87864521196755352</v>
      </c>
      <c r="I16" s="75">
        <v>390098</v>
      </c>
      <c r="J16" s="219">
        <f t="shared" si="2"/>
        <v>0.12135478803244647</v>
      </c>
    </row>
    <row r="17" spans="1:10" ht="17.100000000000001" customHeight="1">
      <c r="A17" s="68" t="s">
        <v>6</v>
      </c>
      <c r="B17" s="68"/>
      <c r="C17" s="72">
        <v>3609522.51</v>
      </c>
      <c r="D17" s="73">
        <f t="shared" si="0"/>
        <v>44.546723716096182</v>
      </c>
      <c r="E17" s="72">
        <f t="shared" si="3"/>
        <v>3495487</v>
      </c>
      <c r="F17" s="74"/>
      <c r="G17" s="75">
        <f>3046350+3750</f>
        <v>3050100</v>
      </c>
      <c r="H17" s="215">
        <f t="shared" si="1"/>
        <v>0.87258227537393218</v>
      </c>
      <c r="I17" s="75">
        <v>445387</v>
      </c>
      <c r="J17" s="219">
        <f t="shared" si="2"/>
        <v>0.12741772462606785</v>
      </c>
    </row>
    <row r="18" spans="1:10" ht="17.100000000000001" customHeight="1">
      <c r="A18" s="68" t="s">
        <v>7</v>
      </c>
      <c r="B18" s="68"/>
      <c r="C18" s="72">
        <v>3349868.8950000009</v>
      </c>
      <c r="D18" s="73">
        <f t="shared" si="0"/>
        <v>44.864072807243389</v>
      </c>
      <c r="E18" s="72">
        <f t="shared" si="3"/>
        <v>3267147</v>
      </c>
      <c r="F18" s="74"/>
      <c r="G18" s="75">
        <v>2806196</v>
      </c>
      <c r="H18" s="215">
        <f t="shared" si="1"/>
        <v>0.85891329652446002</v>
      </c>
      <c r="I18" s="75">
        <v>460951</v>
      </c>
      <c r="J18" s="219">
        <f t="shared" si="2"/>
        <v>0.14108670347553998</v>
      </c>
    </row>
    <row r="19" spans="1:10" ht="17.100000000000001" customHeight="1">
      <c r="A19" s="68" t="s">
        <v>8</v>
      </c>
      <c r="B19" s="68"/>
      <c r="C19" s="72">
        <v>3148617.7625000007</v>
      </c>
      <c r="D19" s="73">
        <f t="shared" si="0"/>
        <v>44.544399199678971</v>
      </c>
      <c r="E19" s="72">
        <f t="shared" si="3"/>
        <v>3048984.49</v>
      </c>
      <c r="F19" s="74"/>
      <c r="G19" s="75">
        <v>2673745.14</v>
      </c>
      <c r="H19" s="215">
        <f t="shared" si="1"/>
        <v>0.8769297281666395</v>
      </c>
      <c r="I19" s="75">
        <v>375239.35</v>
      </c>
      <c r="J19" s="219">
        <f t="shared" si="2"/>
        <v>0.12307027183336047</v>
      </c>
    </row>
    <row r="20" spans="1:10" ht="17.100000000000001" customHeight="1">
      <c r="A20" s="68" t="s">
        <v>9</v>
      </c>
      <c r="B20" s="68"/>
      <c r="C20" s="72">
        <v>2924503.71</v>
      </c>
      <c r="D20" s="73">
        <f t="shared" si="0"/>
        <v>45.224478104696949</v>
      </c>
      <c r="E20" s="72">
        <f t="shared" si="3"/>
        <v>2875199</v>
      </c>
      <c r="F20" s="74"/>
      <c r="G20" s="75">
        <v>2581633</v>
      </c>
      <c r="H20" s="215">
        <f t="shared" si="1"/>
        <v>0.8978971542491494</v>
      </c>
      <c r="I20" s="75">
        <v>293566</v>
      </c>
      <c r="J20" s="219">
        <f t="shared" si="2"/>
        <v>0.10210284575085064</v>
      </c>
    </row>
    <row r="21" spans="1:10" ht="17.100000000000001" customHeight="1">
      <c r="A21" s="68" t="s">
        <v>10</v>
      </c>
      <c r="B21" s="68"/>
      <c r="C21" s="72">
        <v>2789867.9125000001</v>
      </c>
      <c r="D21" s="73">
        <f t="shared" si="0"/>
        <v>45.291683320867612</v>
      </c>
      <c r="E21" s="72">
        <f t="shared" si="3"/>
        <v>2746909</v>
      </c>
      <c r="F21" s="74"/>
      <c r="G21" s="75">
        <v>2392155</v>
      </c>
      <c r="H21" s="215">
        <f t="shared" si="1"/>
        <v>0.87085338465890205</v>
      </c>
      <c r="I21" s="75">
        <v>354754</v>
      </c>
      <c r="J21" s="219">
        <f t="shared" si="2"/>
        <v>0.12914661534109795</v>
      </c>
    </row>
    <row r="22" spans="1:10" ht="17.100000000000001" customHeight="1">
      <c r="A22" s="68" t="s">
        <v>28</v>
      </c>
      <c r="B22" s="68"/>
      <c r="C22" s="72">
        <v>2514444.8750000005</v>
      </c>
      <c r="D22" s="73">
        <f t="shared" si="0"/>
        <v>45.509550492730519</v>
      </c>
      <c r="E22" s="72">
        <v>2487636</v>
      </c>
      <c r="F22" s="74"/>
      <c r="G22" s="75">
        <v>2009478</v>
      </c>
      <c r="H22" s="215">
        <f t="shared" si="1"/>
        <v>0.80778618736824837</v>
      </c>
      <c r="I22" s="75">
        <v>477747</v>
      </c>
      <c r="J22" s="219">
        <f t="shared" si="2"/>
        <v>0.1920485955340733</v>
      </c>
    </row>
    <row r="23" spans="1:10" ht="17.100000000000001" customHeight="1">
      <c r="A23" s="68" t="s">
        <v>29</v>
      </c>
      <c r="B23" s="68"/>
      <c r="C23" s="72">
        <v>2333648.1249999995</v>
      </c>
      <c r="D23" s="73">
        <f t="shared" si="0"/>
        <v>45.02614463352311</v>
      </c>
      <c r="E23" s="72">
        <f>G23+I23</f>
        <v>2284243</v>
      </c>
      <c r="F23" s="74"/>
      <c r="G23" s="75">
        <v>1817758</v>
      </c>
      <c r="H23" s="215">
        <f t="shared" si="1"/>
        <v>0.79578135951385209</v>
      </c>
      <c r="I23" s="75">
        <v>466485</v>
      </c>
      <c r="J23" s="219">
        <f t="shared" si="2"/>
        <v>0.20421864048614793</v>
      </c>
    </row>
    <row r="24" spans="1:10" ht="17.100000000000001" customHeight="1">
      <c r="A24" s="68" t="s">
        <v>31</v>
      </c>
      <c r="B24" s="68"/>
      <c r="C24" s="72">
        <v>2383313.2374999993</v>
      </c>
      <c r="D24" s="73">
        <f t="shared" si="0"/>
        <v>44.916947623843342</v>
      </c>
      <c r="E24" s="72">
        <v>2327199.0404347824</v>
      </c>
      <c r="F24" s="74"/>
      <c r="G24" s="75">
        <v>1903227.9826086955</v>
      </c>
      <c r="H24" s="215">
        <f t="shared" si="1"/>
        <v>0.81781916782378961</v>
      </c>
      <c r="I24" s="75">
        <v>422801.97782608698</v>
      </c>
      <c r="J24" s="219">
        <f t="shared" si="2"/>
        <v>0.18167847720799007</v>
      </c>
    </row>
    <row r="25" spans="1:10" ht="17.100000000000001" customHeight="1">
      <c r="A25" s="68" t="s">
        <v>32</v>
      </c>
      <c r="B25" s="68"/>
      <c r="C25" s="72">
        <v>2483413.3250000007</v>
      </c>
      <c r="D25" s="73">
        <f t="shared" si="0"/>
        <v>45.134963564713892</v>
      </c>
      <c r="E25" s="72">
        <v>2436712.39</v>
      </c>
      <c r="F25" s="74"/>
      <c r="G25" s="75">
        <v>2077448.7</v>
      </c>
      <c r="H25" s="215">
        <f t="shared" si="1"/>
        <v>0.85256212777741891</v>
      </c>
      <c r="I25" s="75">
        <v>358076.93</v>
      </c>
      <c r="J25" s="219">
        <f t="shared" si="2"/>
        <v>0.1469508389539563</v>
      </c>
    </row>
    <row r="26" spans="1:10" ht="17.100000000000001" customHeight="1">
      <c r="A26" s="68" t="s">
        <v>36</v>
      </c>
      <c r="B26" s="68"/>
      <c r="C26" s="72">
        <v>2111592.3875000011</v>
      </c>
      <c r="D26" s="73">
        <f t="shared" si="0"/>
        <v>44.903642218685519</v>
      </c>
      <c r="E26" s="72">
        <v>2061264.98</v>
      </c>
      <c r="F26" s="74"/>
      <c r="G26" s="75">
        <v>1741376.91</v>
      </c>
      <c r="H26" s="215">
        <f t="shared" si="1"/>
        <v>0.84480982643968461</v>
      </c>
      <c r="I26" s="75">
        <v>319888.07</v>
      </c>
      <c r="J26" s="219">
        <f t="shared" si="2"/>
        <v>0.15519017356031539</v>
      </c>
    </row>
    <row r="27" spans="1:10" ht="17.100000000000001" customHeight="1">
      <c r="A27" s="68" t="s">
        <v>64</v>
      </c>
      <c r="B27" s="68"/>
      <c r="C27" s="72">
        <v>1938973.9924999992</v>
      </c>
      <c r="D27" s="73">
        <f>E27*46/C27</f>
        <v>44.78624744627669</v>
      </c>
      <c r="E27" s="72">
        <v>1887812.37</v>
      </c>
      <c r="F27" s="74"/>
      <c r="G27" s="75">
        <v>1588059.72</v>
      </c>
      <c r="H27" s="215">
        <f t="shared" si="1"/>
        <v>0.84121692665887127</v>
      </c>
      <c r="I27" s="75">
        <v>299161.46000000002</v>
      </c>
      <c r="J27" s="219">
        <f t="shared" si="2"/>
        <v>0.15846991192244386</v>
      </c>
    </row>
    <row r="28" spans="1:10" ht="17.100000000000001" customHeight="1">
      <c r="A28" s="68" t="s">
        <v>70</v>
      </c>
      <c r="B28" s="68"/>
      <c r="C28" s="72">
        <v>2103287.8934999993</v>
      </c>
      <c r="D28" s="73">
        <f>E28*46/C28</f>
        <v>45.105402485881811</v>
      </c>
      <c r="E28" s="72">
        <v>2062383.63</v>
      </c>
      <c r="F28" s="74"/>
      <c r="G28" s="75">
        <v>1694698.346956522</v>
      </c>
      <c r="H28" s="215">
        <f t="shared" si="1"/>
        <v>0.82171828863697971</v>
      </c>
      <c r="I28" s="75">
        <v>367617.38</v>
      </c>
      <c r="J28" s="219">
        <f t="shared" si="2"/>
        <v>0.17824878681761067</v>
      </c>
    </row>
    <row r="29" spans="1:10" ht="17.100000000000001" customHeight="1">
      <c r="A29" s="68" t="s">
        <v>139</v>
      </c>
      <c r="B29" s="68"/>
      <c r="C29" s="72">
        <v>2382964.8875000002</v>
      </c>
      <c r="D29" s="73">
        <f>E29*46/C29</f>
        <v>44.725329180915175</v>
      </c>
      <c r="E29" s="72">
        <v>2316932.37</v>
      </c>
      <c r="F29" s="74"/>
      <c r="G29" s="75">
        <v>2007774.9</v>
      </c>
      <c r="H29" s="215">
        <f t="shared" si="1"/>
        <v>0.86656603619379702</v>
      </c>
      <c r="I29" s="75">
        <v>309089.81</v>
      </c>
      <c r="J29" s="219">
        <f t="shared" si="2"/>
        <v>0.13340476140009214</v>
      </c>
    </row>
    <row r="30" spans="1:10" ht="17.100000000000001" customHeight="1">
      <c r="A30" s="68" t="s">
        <v>149</v>
      </c>
      <c r="B30" s="68"/>
      <c r="C30" s="72">
        <v>2245543.350000001</v>
      </c>
      <c r="D30" s="73">
        <f>E30*46/C30</f>
        <v>44.296099275928007</v>
      </c>
      <c r="E30" s="72">
        <v>2162365.46</v>
      </c>
      <c r="F30" s="74"/>
      <c r="G30" s="75">
        <v>1758581.34</v>
      </c>
      <c r="H30" s="215">
        <f t="shared" si="1"/>
        <v>0.81326740207920267</v>
      </c>
      <c r="I30" s="75">
        <v>403784.1104565218</v>
      </c>
      <c r="J30" s="219">
        <f t="shared" si="2"/>
        <v>0.18673259350735366</v>
      </c>
    </row>
    <row r="31" spans="1:10" ht="17.100000000000001" customHeight="1">
      <c r="A31" s="68" t="s">
        <v>155</v>
      </c>
      <c r="B31" s="68"/>
      <c r="C31" s="72">
        <v>1946641.3125000005</v>
      </c>
      <c r="D31" s="73">
        <f t="shared" ref="D31:D41" si="4">E31*46/C31</f>
        <v>44.49996624634975</v>
      </c>
      <c r="E31" s="72">
        <v>1883162.45</v>
      </c>
      <c r="F31" s="74"/>
      <c r="G31" s="75">
        <v>1600632.31</v>
      </c>
      <c r="H31" s="215">
        <f t="shared" si="1"/>
        <v>0.84997038359595589</v>
      </c>
      <c r="I31" s="75">
        <v>282455.78999999998</v>
      </c>
      <c r="J31" s="219">
        <f t="shared" si="2"/>
        <v>0.14999013494560706</v>
      </c>
    </row>
    <row r="32" spans="1:10" ht="17.100000000000001" customHeight="1">
      <c r="A32" s="68" t="s">
        <v>158</v>
      </c>
      <c r="B32" s="76"/>
      <c r="C32" s="72">
        <v>1897935.8749999995</v>
      </c>
      <c r="D32" s="73">
        <f t="shared" si="4"/>
        <v>44.503688324032559</v>
      </c>
      <c r="E32" s="72">
        <v>1836198.84</v>
      </c>
      <c r="F32" s="74"/>
      <c r="G32" s="75">
        <v>1515719.01</v>
      </c>
      <c r="H32" s="215">
        <f t="shared" si="1"/>
        <v>0.82546561787393347</v>
      </c>
      <c r="I32" s="75">
        <v>320061.43</v>
      </c>
      <c r="J32" s="219">
        <f t="shared" si="2"/>
        <v>0.17430652009343386</v>
      </c>
    </row>
    <row r="33" spans="1:12" ht="17.100000000000001" customHeight="1">
      <c r="A33" s="68" t="s">
        <v>159</v>
      </c>
      <c r="B33" s="76"/>
      <c r="C33" s="72">
        <v>2233453.0700000008</v>
      </c>
      <c r="D33" s="73">
        <f t="shared" si="4"/>
        <v>43.879683620663656</v>
      </c>
      <c r="E33" s="72">
        <v>2130504.6541999998</v>
      </c>
      <c r="F33" s="74"/>
      <c r="G33" s="75">
        <v>1746043.1468999998</v>
      </c>
      <c r="H33" s="215">
        <f t="shared" si="1"/>
        <v>0.81954439454422856</v>
      </c>
      <c r="I33" s="75">
        <v>384194.68830000004</v>
      </c>
      <c r="J33" s="219">
        <f t="shared" si="2"/>
        <v>0.18033036799173968</v>
      </c>
    </row>
    <row r="34" spans="1:12" ht="17.100000000000001" customHeight="1">
      <c r="A34" s="68" t="s">
        <v>187</v>
      </c>
      <c r="B34" s="76"/>
      <c r="C34" s="72">
        <v>1840336.2149899998</v>
      </c>
      <c r="D34" s="73">
        <f t="shared" si="4"/>
        <v>44.185378460447168</v>
      </c>
      <c r="E34" s="72">
        <v>1767738.0903000003</v>
      </c>
      <c r="F34" s="74"/>
      <c r="G34" s="75">
        <v>1436339.4734</v>
      </c>
      <c r="H34" s="215">
        <f t="shared" si="1"/>
        <v>0.81252957170608964</v>
      </c>
      <c r="I34" s="75">
        <v>331325.66630000016</v>
      </c>
      <c r="J34" s="219">
        <f t="shared" si="2"/>
        <v>0.18742916052896239</v>
      </c>
    </row>
    <row r="35" spans="1:12" ht="17.100000000000001" customHeight="1">
      <c r="A35" s="68" t="s">
        <v>192</v>
      </c>
      <c r="B35" s="76"/>
      <c r="C35" s="72">
        <v>2017935.0150000004</v>
      </c>
      <c r="D35" s="73">
        <f t="shared" si="4"/>
        <v>45.403233015112718</v>
      </c>
      <c r="E35" s="72">
        <v>1991755.9499000001</v>
      </c>
      <c r="F35" s="74"/>
      <c r="G35" s="75">
        <v>1648241.7009000001</v>
      </c>
      <c r="H35" s="215">
        <f t="shared" si="1"/>
        <v>0.8275319579101813</v>
      </c>
      <c r="I35" s="75">
        <v>343218.22650000005</v>
      </c>
      <c r="J35" s="219">
        <f t="shared" si="2"/>
        <v>0.1723194182084567</v>
      </c>
    </row>
    <row r="36" spans="1:12" ht="17.100000000000001" customHeight="1">
      <c r="A36" s="68" t="s">
        <v>195</v>
      </c>
      <c r="B36" s="76"/>
      <c r="C36" s="72">
        <v>1717658.7374799997</v>
      </c>
      <c r="D36" s="73">
        <f t="shared" ref="D36:D37" si="5">E36*46/C36</f>
        <v>44.566740102814741</v>
      </c>
      <c r="E36" s="72">
        <v>1664140.2291000008</v>
      </c>
      <c r="F36" s="74"/>
      <c r="G36" s="75">
        <v>1385245.2042000007</v>
      </c>
      <c r="H36" s="215">
        <f t="shared" si="1"/>
        <v>0.83240894005018318</v>
      </c>
      <c r="I36" s="75">
        <v>278764.60910000006</v>
      </c>
      <c r="J36" s="219">
        <f t="shared" si="2"/>
        <v>0.16751269167428356</v>
      </c>
    </row>
    <row r="37" spans="1:12" ht="17.100000000000001" customHeight="1">
      <c r="A37" s="68" t="s">
        <v>263</v>
      </c>
      <c r="B37" s="76"/>
      <c r="C37" s="72">
        <v>1974801.1554649996</v>
      </c>
      <c r="D37" s="73">
        <f t="shared" si="5"/>
        <v>44.548017528623127</v>
      </c>
      <c r="E37" s="72">
        <v>1912466.8802000002</v>
      </c>
      <c r="F37" s="74"/>
      <c r="G37" s="75">
        <v>1611932.2122000002</v>
      </c>
      <c r="H37" s="215">
        <f t="shared" si="1"/>
        <v>0.84285496856888265</v>
      </c>
      <c r="I37" s="75">
        <v>300362.85389999999</v>
      </c>
      <c r="J37" s="219">
        <f t="shared" si="2"/>
        <v>0.15705519243741828</v>
      </c>
    </row>
    <row r="38" spans="1:12" ht="17.100000000000001" customHeight="1">
      <c r="A38" s="68" t="s">
        <v>306</v>
      </c>
      <c r="B38" s="76"/>
      <c r="C38" s="72">
        <v>1886594.0354750005</v>
      </c>
      <c r="D38" s="73">
        <f t="shared" si="4"/>
        <v>43.891834555361065</v>
      </c>
      <c r="E38" s="72">
        <f>1798356.74108695+1775.2867</f>
        <v>1800132.0277869501</v>
      </c>
      <c r="F38" s="74"/>
      <c r="G38" s="75">
        <v>1542646.8328260852</v>
      </c>
      <c r="H38" s="215">
        <f t="shared" si="1"/>
        <v>0.85696316104246384</v>
      </c>
      <c r="I38" s="75">
        <v>255709.90826086947</v>
      </c>
      <c r="J38" s="219">
        <f t="shared" si="2"/>
        <v>0.14205064090506442</v>
      </c>
    </row>
    <row r="39" spans="1:12" ht="17.100000000000001" customHeight="1">
      <c r="A39" s="68" t="s">
        <v>316</v>
      </c>
      <c r="B39" s="76"/>
      <c r="C39" s="72">
        <v>1672509.5474900003</v>
      </c>
      <c r="D39" s="73">
        <f t="shared" si="4"/>
        <v>44.066563524619163</v>
      </c>
      <c r="E39" s="72">
        <f>1602112.91782609+99</f>
        <v>1602211.91782609</v>
      </c>
      <c r="F39" s="74"/>
      <c r="G39" s="75">
        <v>1417187.6586956524</v>
      </c>
      <c r="H39" s="215">
        <f t="shared" si="1"/>
        <v>0.88451948392602031</v>
      </c>
      <c r="I39" s="75">
        <v>184925.2591304346</v>
      </c>
      <c r="J39" s="219">
        <f t="shared" si="2"/>
        <v>0.11541872649489746</v>
      </c>
    </row>
    <row r="40" spans="1:12" ht="17.100000000000001" customHeight="1">
      <c r="A40" s="68" t="s">
        <v>326</v>
      </c>
      <c r="B40" s="76"/>
      <c r="C40" s="72">
        <v>1914920.7039849998</v>
      </c>
      <c r="D40" s="73">
        <f t="shared" si="4"/>
        <v>43.800690144220674</v>
      </c>
      <c r="E40" s="72">
        <f>1823018.28869565+347.981</f>
        <v>1823366.2696956499</v>
      </c>
      <c r="F40" s="74"/>
      <c r="G40" s="75">
        <v>1548698.6710869553</v>
      </c>
      <c r="H40" s="215">
        <f t="shared" si="1"/>
        <v>0.84936235622339273</v>
      </c>
      <c r="I40" s="75">
        <v>274319.61760869587</v>
      </c>
      <c r="J40" s="219">
        <f t="shared" si="2"/>
        <v>0.15044679841230385</v>
      </c>
    </row>
    <row r="41" spans="1:12" ht="17.100000000000001" customHeight="1" thickBot="1">
      <c r="A41" s="68" t="s">
        <v>336</v>
      </c>
      <c r="B41" s="76" t="s">
        <v>67</v>
      </c>
      <c r="C41" s="77">
        <v>1607405.8109999998</v>
      </c>
      <c r="D41" s="73">
        <f t="shared" si="4"/>
        <v>43.219022809666761</v>
      </c>
      <c r="E41" s="77">
        <f>1509798.13369565+430.31</f>
        <v>1510228.44369565</v>
      </c>
      <c r="F41" s="74"/>
      <c r="G41" s="75">
        <v>1305267.4343478244</v>
      </c>
      <c r="H41" s="216">
        <f t="shared" si="1"/>
        <v>0.86428476420013023</v>
      </c>
      <c r="I41" s="75">
        <v>204530.6993478259</v>
      </c>
      <c r="J41" s="220">
        <f t="shared" si="2"/>
        <v>0.13543030539626369</v>
      </c>
      <c r="L41" s="95"/>
    </row>
    <row r="42" spans="1:12" ht="4.5" customHeight="1" thickBot="1">
      <c r="A42" s="79"/>
      <c r="B42" s="80"/>
      <c r="C42" s="81"/>
      <c r="D42" s="82"/>
      <c r="E42" s="81"/>
      <c r="F42" s="81"/>
      <c r="G42" s="81"/>
      <c r="H42" s="83"/>
      <c r="I42" s="81"/>
      <c r="J42" s="83"/>
    </row>
    <row r="43" spans="1:12" ht="14.25" customHeight="1">
      <c r="A43" s="84" t="s">
        <v>69</v>
      </c>
      <c r="G43" s="85"/>
      <c r="I43" s="85"/>
    </row>
    <row r="44" spans="1:12" ht="11.45" customHeight="1">
      <c r="A44" s="84" t="s">
        <v>68</v>
      </c>
    </row>
    <row r="45" spans="1:12" ht="11.45" customHeight="1">
      <c r="A45" s="60" t="s">
        <v>65</v>
      </c>
    </row>
    <row r="46" spans="1:12">
      <c r="I46" s="95"/>
    </row>
    <row r="47" spans="1:12">
      <c r="D47" s="286"/>
      <c r="G47" s="78"/>
      <c r="I47" s="75"/>
    </row>
    <row r="48" spans="1:12" ht="15.95" customHeight="1"/>
    <row r="49" spans="4:4" ht="15.95" customHeight="1"/>
    <row r="50" spans="4:4" ht="15.95" customHeight="1">
      <c r="D50" s="198"/>
    </row>
    <row r="51" spans="4:4" ht="15.95" customHeight="1"/>
    <row r="52" spans="4:4" ht="15.95" customHeight="1"/>
    <row r="53" spans="4:4" ht="15.95" customHeight="1"/>
    <row r="54" spans="4:4" ht="15.95" customHeight="1"/>
    <row r="55" spans="4:4" ht="15.95" customHeight="1"/>
    <row r="56" spans="4:4" ht="15.95" customHeight="1"/>
    <row r="58" spans="4:4" ht="14.1" customHeight="1"/>
    <row r="59" spans="4:4" ht="14.1" customHeight="1"/>
    <row r="60" spans="4:4" ht="14.1" customHeight="1"/>
    <row r="61" spans="4:4" ht="14.1" customHeight="1"/>
    <row r="62" spans="4:4" ht="14.1" customHeight="1"/>
  </sheetData>
  <phoneticPr fontId="7" type="noConversion"/>
  <printOptions horizontalCentered="1" verticalCentered="1"/>
  <pageMargins left="0.59055118110236227" right="0.59055118110236227" top="0.59055118110236227" bottom="0.59055118110236227" header="0" footer="0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D4B34"/>
  </sheetPr>
  <dimension ref="A1:K45"/>
  <sheetViews>
    <sheetView showGridLines="0" zoomScaleNormal="100" workbookViewId="0">
      <pane ySplit="12" topLeftCell="A13" activePane="bottomLeft" state="frozen"/>
      <selection activeCell="F69" sqref="F69:I69"/>
      <selection pane="bottomLeft"/>
    </sheetView>
  </sheetViews>
  <sheetFormatPr baseColWidth="10" defaultColWidth="11.42578125" defaultRowHeight="12.75"/>
  <cols>
    <col min="1" max="1" width="9.85546875" style="62" customWidth="1"/>
    <col min="2" max="2" width="2.42578125" style="62" customWidth="1"/>
    <col min="3" max="3" width="11.85546875" style="62" customWidth="1"/>
    <col min="4" max="4" width="12.140625" style="62" bestFit="1" customWidth="1"/>
    <col min="5" max="5" width="1.42578125" style="62" customWidth="1"/>
    <col min="6" max="6" width="19.85546875" style="62" customWidth="1"/>
    <col min="7" max="7" width="1.42578125" style="62" customWidth="1"/>
    <col min="8" max="8" width="12.28515625" style="62" customWidth="1"/>
    <col min="9" max="9" width="0.7109375" style="62" customWidth="1"/>
    <col min="10" max="10" width="11.42578125" style="62"/>
    <col min="11" max="11" width="12.42578125" style="62" bestFit="1" customWidth="1"/>
    <col min="12" max="16384" width="11.42578125" style="62"/>
  </cols>
  <sheetData>
    <row r="1" spans="1:8" ht="30">
      <c r="B1" s="63"/>
      <c r="C1" s="63"/>
      <c r="D1" s="63"/>
      <c r="E1" s="63"/>
      <c r="F1" s="63"/>
      <c r="G1" s="63"/>
      <c r="H1" s="41" t="s">
        <v>52</v>
      </c>
    </row>
    <row r="3" spans="1:8" ht="20.25">
      <c r="A3" s="44" t="s">
        <v>18</v>
      </c>
      <c r="B3" s="63"/>
      <c r="C3" s="63"/>
      <c r="D3" s="63"/>
      <c r="E3" s="63"/>
      <c r="F3" s="63"/>
      <c r="G3" s="63"/>
      <c r="H3" s="63"/>
    </row>
    <row r="4" spans="1:8">
      <c r="A4" s="64"/>
    </row>
    <row r="5" spans="1:8">
      <c r="A5" s="89" t="s">
        <v>20</v>
      </c>
      <c r="B5" s="63"/>
      <c r="C5" s="63"/>
      <c r="D5" s="63"/>
      <c r="E5" s="63"/>
      <c r="F5" s="63"/>
      <c r="G5" s="63"/>
      <c r="H5" s="63"/>
    </row>
    <row r="6" spans="1:8" ht="16.5" customHeight="1">
      <c r="A6" s="90" t="s">
        <v>21</v>
      </c>
      <c r="B6" s="63"/>
      <c r="C6" s="63"/>
      <c r="D6" s="63"/>
      <c r="E6" s="63"/>
      <c r="F6" s="63"/>
      <c r="G6" s="63"/>
      <c r="H6" s="63"/>
    </row>
    <row r="7" spans="1:8">
      <c r="A7" s="90" t="s">
        <v>22</v>
      </c>
      <c r="B7" s="63"/>
      <c r="C7" s="63"/>
      <c r="D7" s="63"/>
      <c r="E7" s="63"/>
      <c r="F7" s="63"/>
      <c r="G7" s="63"/>
      <c r="H7" s="63"/>
    </row>
    <row r="8" spans="1:8">
      <c r="A8" s="90" t="s">
        <v>186</v>
      </c>
      <c r="B8" s="63"/>
      <c r="C8" s="63"/>
      <c r="D8" s="63"/>
      <c r="E8" s="63"/>
      <c r="F8" s="63"/>
      <c r="G8" s="63"/>
      <c r="H8" s="63"/>
    </row>
    <row r="9" spans="1:8" ht="13.5" thickBot="1"/>
    <row r="10" spans="1:8" ht="15.95" customHeight="1" thickBot="1">
      <c r="A10" s="65"/>
      <c r="B10" s="65"/>
      <c r="C10" s="210" t="s">
        <v>319</v>
      </c>
      <c r="D10" s="212"/>
      <c r="E10" s="65"/>
      <c r="F10" s="221" t="s">
        <v>23</v>
      </c>
      <c r="G10" s="65"/>
      <c r="H10" s="65"/>
    </row>
    <row r="11" spans="1:8" ht="15.95" customHeight="1">
      <c r="A11" s="65"/>
      <c r="B11" s="65"/>
      <c r="C11" s="87" t="s">
        <v>12</v>
      </c>
      <c r="D11" s="91" t="s">
        <v>33</v>
      </c>
      <c r="E11" s="65"/>
      <c r="F11" s="67" t="s">
        <v>34</v>
      </c>
      <c r="G11" s="65"/>
      <c r="H11" s="67" t="s">
        <v>19</v>
      </c>
    </row>
    <row r="12" spans="1:8" ht="15.95" customHeight="1" thickBot="1">
      <c r="A12" s="69" t="s">
        <v>0</v>
      </c>
      <c r="B12" s="69"/>
      <c r="C12" s="88" t="s">
        <v>150</v>
      </c>
      <c r="D12" s="92" t="s">
        <v>151</v>
      </c>
      <c r="E12" s="69"/>
      <c r="F12" s="70" t="s">
        <v>152</v>
      </c>
      <c r="G12" s="69"/>
      <c r="H12" s="70" t="s">
        <v>153</v>
      </c>
    </row>
    <row r="13" spans="1:8" ht="15.95" customHeight="1">
      <c r="A13" s="68" t="s">
        <v>66</v>
      </c>
      <c r="B13" s="68"/>
      <c r="C13" s="93">
        <v>140.19</v>
      </c>
      <c r="D13" s="94">
        <v>18560.03</v>
      </c>
      <c r="E13" s="68"/>
      <c r="F13" s="72">
        <v>18673.060000000001</v>
      </c>
      <c r="G13" s="68"/>
      <c r="H13" s="86">
        <v>170.07</v>
      </c>
    </row>
    <row r="14" spans="1:8" ht="15.95" customHeight="1">
      <c r="A14" s="68" t="s">
        <v>2</v>
      </c>
      <c r="B14" s="68"/>
      <c r="C14" s="93">
        <v>112.8</v>
      </c>
      <c r="D14" s="94">
        <v>15720.478087527195</v>
      </c>
      <c r="E14" s="68"/>
      <c r="F14" s="72">
        <v>16774.38</v>
      </c>
      <c r="G14" s="68"/>
      <c r="H14" s="86">
        <v>197.91</v>
      </c>
    </row>
    <row r="15" spans="1:8" ht="15.95" customHeight="1">
      <c r="A15" s="68" t="s">
        <v>3</v>
      </c>
      <c r="B15" s="68"/>
      <c r="C15" s="93">
        <v>141.56</v>
      </c>
      <c r="D15" s="94">
        <v>22163.835315575368</v>
      </c>
      <c r="E15" s="68"/>
      <c r="F15" s="72">
        <v>22711.06</v>
      </c>
      <c r="G15" s="68"/>
      <c r="H15" s="86">
        <v>224.06</v>
      </c>
    </row>
    <row r="16" spans="1:8" ht="15.95" customHeight="1">
      <c r="A16" s="68" t="s">
        <v>4</v>
      </c>
      <c r="B16" s="68"/>
      <c r="C16" s="93">
        <v>146.56</v>
      </c>
      <c r="D16" s="94">
        <v>19721.5</v>
      </c>
      <c r="E16" s="68"/>
      <c r="F16" s="72">
        <v>26309.42</v>
      </c>
      <c r="G16" s="68"/>
      <c r="H16" s="86">
        <v>245.45</v>
      </c>
    </row>
    <row r="17" spans="1:9" ht="15.95" customHeight="1">
      <c r="A17" s="68" t="s">
        <v>5</v>
      </c>
      <c r="B17" s="68"/>
      <c r="C17" s="93">
        <v>108.67</v>
      </c>
      <c r="D17" s="94">
        <v>18003.57</v>
      </c>
      <c r="E17" s="68"/>
      <c r="F17" s="72">
        <v>22993.09</v>
      </c>
      <c r="G17" s="68"/>
      <c r="H17" s="86">
        <v>271.29000000000002</v>
      </c>
    </row>
    <row r="18" spans="1:9" ht="15.95" customHeight="1">
      <c r="A18" s="68" t="s">
        <v>6</v>
      </c>
      <c r="B18" s="68"/>
      <c r="C18" s="93">
        <v>102.2</v>
      </c>
      <c r="D18" s="94">
        <v>18236.900000000001</v>
      </c>
      <c r="E18" s="68"/>
      <c r="F18" s="72">
        <v>23237.48</v>
      </c>
      <c r="G18" s="68"/>
      <c r="H18" s="86">
        <v>298.01</v>
      </c>
      <c r="I18" s="95"/>
    </row>
    <row r="19" spans="1:9" ht="15.95" customHeight="1">
      <c r="A19" s="68" t="s">
        <v>7</v>
      </c>
      <c r="B19" s="68"/>
      <c r="C19" s="93">
        <v>66.12</v>
      </c>
      <c r="D19" s="94">
        <v>15440.94</v>
      </c>
      <c r="E19" s="68"/>
      <c r="F19" s="72">
        <v>15233.85</v>
      </c>
      <c r="G19" s="68"/>
      <c r="H19" s="86">
        <v>314.43</v>
      </c>
      <c r="I19" s="95"/>
    </row>
    <row r="20" spans="1:9" ht="15.95" customHeight="1">
      <c r="A20" s="68" t="s">
        <v>8</v>
      </c>
      <c r="B20" s="68"/>
      <c r="C20" s="93">
        <v>64.06</v>
      </c>
      <c r="D20" s="94">
        <v>13581.71</v>
      </c>
      <c r="E20" s="68"/>
      <c r="F20" s="72">
        <v>15788.79</v>
      </c>
      <c r="G20" s="68"/>
      <c r="H20" s="86">
        <v>344.71</v>
      </c>
      <c r="I20" s="95"/>
    </row>
    <row r="21" spans="1:9" ht="15.95" customHeight="1">
      <c r="A21" s="68" t="s">
        <v>9</v>
      </c>
      <c r="B21" s="68"/>
      <c r="C21" s="93">
        <v>71.430000000000007</v>
      </c>
      <c r="D21" s="94">
        <v>14517.87</v>
      </c>
      <c r="E21" s="68"/>
      <c r="F21" s="72">
        <v>20029.12</v>
      </c>
      <c r="G21" s="68"/>
      <c r="H21" s="72">
        <v>381.89</v>
      </c>
    </row>
    <row r="22" spans="1:9" ht="15.95" customHeight="1">
      <c r="A22" s="68" t="s">
        <v>10</v>
      </c>
      <c r="B22" s="68"/>
      <c r="C22" s="93">
        <v>81.400000000000006</v>
      </c>
      <c r="D22" s="94">
        <v>20903.29</v>
      </c>
      <c r="E22" s="68"/>
      <c r="F22" s="72">
        <v>25516.51</v>
      </c>
      <c r="G22" s="68"/>
      <c r="H22" s="72">
        <v>420.19</v>
      </c>
    </row>
    <row r="23" spans="1:9" ht="15.95" customHeight="1">
      <c r="A23" s="68" t="s">
        <v>28</v>
      </c>
      <c r="B23" s="68"/>
      <c r="C23" s="93">
        <v>109.73</v>
      </c>
      <c r="D23" s="94">
        <v>45773.59</v>
      </c>
      <c r="E23" s="68"/>
      <c r="F23" s="72">
        <v>39093.980000000003</v>
      </c>
      <c r="G23" s="68"/>
      <c r="H23" s="72">
        <v>462.21</v>
      </c>
    </row>
    <row r="24" spans="1:9" ht="15.95" customHeight="1">
      <c r="A24" s="68" t="s">
        <v>29</v>
      </c>
      <c r="B24" s="68"/>
      <c r="C24" s="93">
        <v>118.46</v>
      </c>
      <c r="D24" s="94">
        <v>46231.58</v>
      </c>
      <c r="E24" s="68"/>
      <c r="F24" s="72">
        <v>44562.37</v>
      </c>
      <c r="G24" s="68"/>
      <c r="H24" s="72">
        <v>500.58</v>
      </c>
    </row>
    <row r="25" spans="1:9" ht="15.95" customHeight="1">
      <c r="A25" s="68" t="s">
        <v>31</v>
      </c>
      <c r="B25" s="68"/>
      <c r="C25" s="93">
        <v>126.37424271018092</v>
      </c>
      <c r="D25" s="94">
        <v>52166.170067261075</v>
      </c>
      <c r="E25" s="68"/>
      <c r="F25" s="72">
        <v>49925.78</v>
      </c>
      <c r="G25" s="68"/>
      <c r="H25" s="72">
        <v>516.52121982583867</v>
      </c>
    </row>
    <row r="26" spans="1:9" ht="15.95" customHeight="1">
      <c r="A26" s="68" t="s">
        <v>32</v>
      </c>
      <c r="B26" s="68"/>
      <c r="C26" s="93">
        <v>140.74170896253659</v>
      </c>
      <c r="D26" s="94">
        <v>57460.390986093415</v>
      </c>
      <c r="E26" s="68"/>
      <c r="F26" s="72">
        <v>55112.072581143926</v>
      </c>
      <c r="G26" s="68"/>
      <c r="H26" s="72">
        <v>502.26607414276629</v>
      </c>
    </row>
    <row r="27" spans="1:9" ht="15.95" customHeight="1">
      <c r="A27" s="68" t="s">
        <v>36</v>
      </c>
      <c r="B27" s="68"/>
      <c r="C27" s="93">
        <v>138.88378405683579</v>
      </c>
      <c r="D27" s="94">
        <v>63971.131528443679</v>
      </c>
      <c r="E27" s="93"/>
      <c r="F27" s="72">
        <v>59602.861564388812</v>
      </c>
      <c r="G27" s="93"/>
      <c r="H27" s="72">
        <v>558.88234813980216</v>
      </c>
    </row>
    <row r="28" spans="1:9" ht="15.95" customHeight="1">
      <c r="A28" s="68" t="s">
        <v>64</v>
      </c>
      <c r="B28" s="68"/>
      <c r="C28" s="93">
        <v>156.41478013357056</v>
      </c>
      <c r="D28" s="94">
        <v>80537.458668372623</v>
      </c>
      <c r="E28" s="93"/>
      <c r="F28" s="72">
        <v>67005.999559651143</v>
      </c>
      <c r="G28" s="93"/>
      <c r="H28" s="72">
        <v>536.19210704314844</v>
      </c>
    </row>
    <row r="29" spans="1:9" ht="15.95" customHeight="1">
      <c r="A29" s="68" t="s">
        <v>70</v>
      </c>
      <c r="B29" s="68"/>
      <c r="C29" s="93">
        <v>220.11936137149817</v>
      </c>
      <c r="D29" s="94">
        <v>114526.72119996068</v>
      </c>
      <c r="E29" s="93"/>
      <c r="F29" s="72">
        <v>93084.680885479902</v>
      </c>
      <c r="G29" s="93"/>
      <c r="H29" s="72">
        <v>499.71569095882023</v>
      </c>
    </row>
    <row r="30" spans="1:9" ht="15.95" customHeight="1">
      <c r="A30" s="68" t="s">
        <v>139</v>
      </c>
      <c r="B30" s="68"/>
      <c r="C30" s="93">
        <v>222.76468439299123</v>
      </c>
      <c r="D30" s="94">
        <v>76776.753279087381</v>
      </c>
      <c r="E30" s="93"/>
      <c r="F30" s="72">
        <v>87547.857873690693</v>
      </c>
      <c r="G30" s="93"/>
      <c r="H30" s="72">
        <v>500.3352104405613</v>
      </c>
    </row>
    <row r="31" spans="1:9" ht="15.95" customHeight="1">
      <c r="A31" s="68" t="s">
        <v>149</v>
      </c>
      <c r="B31" s="68"/>
      <c r="C31" s="93">
        <v>169.79456754342937</v>
      </c>
      <c r="D31" s="94">
        <v>58939.755907975428</v>
      </c>
      <c r="E31" s="93"/>
      <c r="F31" s="72">
        <v>61696.674528781834</v>
      </c>
      <c r="G31" s="93"/>
      <c r="H31" s="72">
        <v>494.46056722008666</v>
      </c>
    </row>
    <row r="32" spans="1:9" ht="15.95" customHeight="1">
      <c r="A32" s="68" t="s">
        <v>155</v>
      </c>
      <c r="B32" s="68"/>
      <c r="C32" s="93">
        <v>168.50747866941589</v>
      </c>
      <c r="D32" s="94">
        <v>78052.278246931659</v>
      </c>
      <c r="E32" s="93"/>
      <c r="F32" s="72">
        <v>67616.651791193872</v>
      </c>
      <c r="G32" s="93"/>
      <c r="H32" s="72">
        <v>521.04958515167868</v>
      </c>
    </row>
    <row r="33" spans="1:11" ht="15.95" customHeight="1">
      <c r="A33" s="68" t="s">
        <v>158</v>
      </c>
      <c r="B33" s="68"/>
      <c r="C33" s="93">
        <v>206.70096373551249</v>
      </c>
      <c r="D33" s="94">
        <v>78157.98439424581</v>
      </c>
      <c r="E33" s="93"/>
      <c r="F33" s="72">
        <v>82528.95390670537</v>
      </c>
      <c r="G33" s="93"/>
      <c r="H33" s="72">
        <v>528.95345155032669</v>
      </c>
    </row>
    <row r="34" spans="1:11" ht="15.95" customHeight="1">
      <c r="A34" s="68" t="s">
        <v>159</v>
      </c>
      <c r="B34" s="68"/>
      <c r="C34" s="93">
        <v>178.8467532094914</v>
      </c>
      <c r="D34" s="94">
        <v>65162.803710847751</v>
      </c>
      <c r="E34" s="93"/>
      <c r="F34" s="72">
        <f>(154886507898.97-1528165797.05)/2233453.07</f>
        <v>68664.233048747265</v>
      </c>
      <c r="G34" s="93"/>
      <c r="H34" s="72">
        <v>533.53928072176132</v>
      </c>
    </row>
    <row r="35" spans="1:11" ht="15.95" customHeight="1">
      <c r="A35" s="68" t="s">
        <v>187</v>
      </c>
      <c r="B35" s="68"/>
      <c r="C35" s="93">
        <v>194.93340003359256</v>
      </c>
      <c r="D35" s="94">
        <v>73879.254430176254</v>
      </c>
      <c r="E35" s="93"/>
      <c r="F35" s="72">
        <v>79306.103375464183</v>
      </c>
      <c r="G35" s="93"/>
      <c r="H35" s="72">
        <v>557.8264320194013</v>
      </c>
    </row>
    <row r="36" spans="1:11" ht="15.95" customHeight="1">
      <c r="A36" s="68" t="s">
        <v>192</v>
      </c>
      <c r="B36" s="68"/>
      <c r="C36" s="93">
        <v>185.02333069324521</v>
      </c>
      <c r="D36" s="94">
        <v>64677.404376261169</v>
      </c>
      <c r="E36" s="93"/>
      <c r="F36" s="72">
        <v>77833.385404553497</v>
      </c>
      <c r="G36" s="93"/>
      <c r="H36" s="72">
        <v>565.0446224137803</v>
      </c>
    </row>
    <row r="37" spans="1:11" ht="15.95" customHeight="1">
      <c r="A37" s="68" t="s">
        <v>195</v>
      </c>
      <c r="B37" s="68"/>
      <c r="C37" s="93">
        <v>190.33871378013089</v>
      </c>
      <c r="D37" s="94">
        <v>69912.785408315292</v>
      </c>
      <c r="E37" s="93"/>
      <c r="F37" s="72">
        <v>82495.904516780545</v>
      </c>
      <c r="G37" s="93"/>
      <c r="H37" s="72">
        <v>588.41743852274942</v>
      </c>
    </row>
    <row r="38" spans="1:11" ht="15.95" customHeight="1">
      <c r="A38" s="68" t="s">
        <v>263</v>
      </c>
      <c r="B38" s="68"/>
      <c r="C38" s="93">
        <v>200.36304221280642</v>
      </c>
      <c r="D38" s="94">
        <v>70110.210550317061</v>
      </c>
      <c r="E38" s="93"/>
      <c r="F38" s="72">
        <v>85856.045042775426</v>
      </c>
      <c r="G38" s="93"/>
      <c r="H38" s="72">
        <v>575.46075333569888</v>
      </c>
    </row>
    <row r="39" spans="1:11" ht="15.95" customHeight="1">
      <c r="A39" s="68" t="s">
        <v>306</v>
      </c>
      <c r="B39" s="68"/>
      <c r="C39" s="93">
        <v>203.46603010572116</v>
      </c>
      <c r="D39" s="94">
        <v>77352.708615654206</v>
      </c>
      <c r="E39" s="93"/>
      <c r="F39" s="72">
        <v>92137.797514811071</v>
      </c>
      <c r="G39" s="93"/>
      <c r="H39" s="72">
        <v>612.98204457965608</v>
      </c>
    </row>
    <row r="40" spans="1:11" ht="15.95" customHeight="1">
      <c r="A40" s="68" t="s">
        <v>316</v>
      </c>
      <c r="B40" s="68"/>
      <c r="C40" s="93">
        <v>260.19409315262345</v>
      </c>
      <c r="D40" s="94">
        <v>131530.559839586</v>
      </c>
      <c r="E40" s="93"/>
      <c r="F40" s="72">
        <v>132444.63641363705</v>
      </c>
      <c r="G40" s="93"/>
      <c r="H40" s="72">
        <v>649.58979836012008</v>
      </c>
    </row>
    <row r="41" spans="1:11" ht="15.95" customHeight="1">
      <c r="A41" s="68" t="s">
        <v>326</v>
      </c>
      <c r="B41" s="68"/>
      <c r="C41" s="93">
        <v>244.27150219284766</v>
      </c>
      <c r="D41" s="94">
        <v>102097.30340848866</v>
      </c>
      <c r="E41" s="93"/>
      <c r="F41" s="72">
        <v>101887.75282770734</v>
      </c>
      <c r="G41" s="93"/>
      <c r="H41" s="72">
        <v>551.93565043955869</v>
      </c>
    </row>
    <row r="42" spans="1:11" ht="15.95" customHeight="1" thickBot="1">
      <c r="A42" s="68" t="s">
        <v>336</v>
      </c>
      <c r="B42" s="68" t="s">
        <v>11</v>
      </c>
      <c r="C42" s="96">
        <v>227.32536037145653</v>
      </c>
      <c r="D42" s="97">
        <v>93234.864690165065</v>
      </c>
      <c r="E42" s="93"/>
      <c r="F42" s="77">
        <v>86091.924298455502</v>
      </c>
      <c r="G42" s="93"/>
      <c r="H42" s="77">
        <v>515.16214090195206</v>
      </c>
    </row>
    <row r="43" spans="1:11" ht="6" customHeight="1" thickBot="1">
      <c r="A43" s="98"/>
      <c r="B43" s="98"/>
      <c r="C43" s="98"/>
      <c r="D43" s="81"/>
      <c r="E43" s="98"/>
      <c r="F43" s="98"/>
      <c r="G43" s="98"/>
      <c r="H43" s="98"/>
    </row>
    <row r="44" spans="1:11" ht="16.5" customHeight="1">
      <c r="A44" s="99" t="s">
        <v>142</v>
      </c>
      <c r="K44" s="100"/>
    </row>
    <row r="45" spans="1:11">
      <c r="A45" s="60" t="s">
        <v>65</v>
      </c>
    </row>
  </sheetData>
  <phoneticPr fontId="7" type="noConversion"/>
  <printOptions horizontalCentered="1" verticalCentered="1"/>
  <pageMargins left="0.98555118110236228" right="0.59055118110236227" top="0.59055118110236227" bottom="0.59055118110236227" header="0" footer="0"/>
  <pageSetup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L99"/>
  <sheetViews>
    <sheetView showGridLines="0" zoomScaleNormal="100" workbookViewId="0">
      <pane xSplit="2" ySplit="11" topLeftCell="C12" activePane="bottomRight" state="frozen"/>
      <selection activeCell="F69" sqref="F69:I69"/>
      <selection pane="topRight" activeCell="F69" sqref="F69:I69"/>
      <selection pane="bottomLeft" activeCell="F69" sqref="F69:I69"/>
      <selection pane="bottomRight"/>
    </sheetView>
  </sheetViews>
  <sheetFormatPr baseColWidth="10" defaultColWidth="11.42578125" defaultRowHeight="12.75"/>
  <cols>
    <col min="1" max="1" width="20.42578125" style="101" customWidth="1"/>
    <col min="2" max="2" width="0.7109375" style="101" customWidth="1"/>
    <col min="3" max="12" width="12.140625" style="101" customWidth="1"/>
    <col min="13" max="13" width="1.5703125" style="101" customWidth="1"/>
    <col min="14" max="16384" width="11.42578125" style="101"/>
  </cols>
  <sheetData>
    <row r="1" spans="1:12" ht="30">
      <c r="C1" s="102"/>
      <c r="D1" s="102"/>
      <c r="E1" s="102"/>
      <c r="F1" s="102"/>
      <c r="G1" s="102"/>
      <c r="H1" s="102"/>
      <c r="L1" s="103" t="s">
        <v>53</v>
      </c>
    </row>
    <row r="3" spans="1:12" ht="20.25">
      <c r="A3" s="104" t="s">
        <v>18</v>
      </c>
      <c r="B3" s="104"/>
      <c r="C3" s="102"/>
      <c r="D3" s="102"/>
      <c r="E3" s="102"/>
      <c r="F3" s="102"/>
      <c r="G3" s="102"/>
    </row>
    <row r="4" spans="1:1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>
      <c r="A5" s="105" t="s">
        <v>264</v>
      </c>
      <c r="B5" s="105"/>
      <c r="C5" s="105"/>
      <c r="D5" s="105"/>
      <c r="E5" s="105"/>
      <c r="F5" s="105"/>
      <c r="G5" s="105"/>
      <c r="H5" s="102"/>
      <c r="I5" s="102"/>
      <c r="J5" s="102"/>
      <c r="K5" s="102"/>
      <c r="L5" s="102"/>
    </row>
    <row r="6" spans="1:12">
      <c r="A6" s="105" t="s">
        <v>154</v>
      </c>
      <c r="B6" s="105"/>
      <c r="C6" s="105"/>
      <c r="D6" s="105"/>
      <c r="E6" s="105"/>
      <c r="F6" s="105"/>
      <c r="G6" s="105"/>
      <c r="H6" s="102"/>
      <c r="I6" s="102"/>
      <c r="J6" s="102"/>
      <c r="K6" s="102"/>
      <c r="L6" s="102"/>
    </row>
    <row r="7" spans="1:12">
      <c r="A7" s="105" t="s">
        <v>341</v>
      </c>
      <c r="B7" s="105"/>
      <c r="C7" s="105"/>
      <c r="D7" s="105"/>
      <c r="E7" s="105"/>
      <c r="F7" s="105"/>
      <c r="G7" s="105"/>
      <c r="H7" s="102"/>
      <c r="I7" s="102"/>
      <c r="J7" s="102"/>
      <c r="K7" s="102"/>
      <c r="L7" s="102"/>
    </row>
    <row r="8" spans="1:12" ht="13.5" thickBot="1">
      <c r="C8" s="106"/>
      <c r="D8" s="106"/>
      <c r="E8" s="106"/>
      <c r="F8" s="106"/>
      <c r="G8" s="106"/>
    </row>
    <row r="9" spans="1:12" ht="13.5" thickBot="1">
      <c r="B9" s="222" t="s">
        <v>328</v>
      </c>
      <c r="C9" s="223"/>
      <c r="D9" s="223"/>
      <c r="E9" s="223"/>
      <c r="F9" s="223"/>
      <c r="G9" s="223"/>
      <c r="H9" s="224"/>
      <c r="I9" s="224"/>
      <c r="J9" s="224"/>
      <c r="K9" s="224"/>
      <c r="L9" s="225"/>
    </row>
    <row r="10" spans="1:12" ht="15.95" customHeight="1" thickBot="1">
      <c r="A10" s="107" t="s">
        <v>24</v>
      </c>
      <c r="B10" s="107"/>
      <c r="C10" s="108" t="s">
        <v>158</v>
      </c>
      <c r="D10" s="109" t="str">
        <f t="shared" ref="D10:K10" si="0">_xlfn.CONCAT(MID(C10,1,4)+1,"-",MID(C10,1,4)+2)</f>
        <v>2015-2016</v>
      </c>
      <c r="E10" s="109" t="str">
        <f t="shared" si="0"/>
        <v>2016-2017</v>
      </c>
      <c r="F10" s="109" t="str">
        <f t="shared" si="0"/>
        <v>2017-2018</v>
      </c>
      <c r="G10" s="109" t="str">
        <f t="shared" si="0"/>
        <v>2018-2019</v>
      </c>
      <c r="H10" s="109" t="str">
        <f t="shared" si="0"/>
        <v>2019-2020</v>
      </c>
      <c r="I10" s="109" t="str">
        <f t="shared" si="0"/>
        <v>2020-2021</v>
      </c>
      <c r="J10" s="110" t="str">
        <f t="shared" si="0"/>
        <v>2021-2022</v>
      </c>
      <c r="K10" s="110" t="str">
        <f t="shared" si="0"/>
        <v>2022-2023</v>
      </c>
      <c r="L10" s="110" t="str">
        <f>_xlfn.CONCAT(MID(K10,1,4)+1,"-",MID(K10,1,4)+2," a")</f>
        <v>2023-2024 a</v>
      </c>
    </row>
    <row r="11" spans="1:12" ht="22.5" customHeight="1">
      <c r="A11" s="111" t="s">
        <v>25</v>
      </c>
      <c r="B11" s="111"/>
      <c r="C11" s="112">
        <f t="shared" ref="C11:L11" si="1">SUM(C12:C13,C40)</f>
        <v>1513180.3260869565</v>
      </c>
      <c r="D11" s="113">
        <f t="shared" si="1"/>
        <v>1649022.3260869568</v>
      </c>
      <c r="E11" s="113">
        <f t="shared" si="1"/>
        <v>1495043.7173913047</v>
      </c>
      <c r="F11" s="113">
        <f t="shared" si="1"/>
        <v>1636061.2608695654</v>
      </c>
      <c r="G11" s="113">
        <f t="shared" si="1"/>
        <v>1423186.1086956521</v>
      </c>
      <c r="H11" s="113">
        <f t="shared" si="1"/>
        <v>1485920.956521739</v>
      </c>
      <c r="I11" s="113">
        <f t="shared" si="1"/>
        <v>1486130.484304348</v>
      </c>
      <c r="J11" s="113">
        <f t="shared" si="1"/>
        <v>1387009.4391086956</v>
      </c>
      <c r="K11" s="114">
        <f t="shared" si="1"/>
        <v>1305263.0978478261</v>
      </c>
      <c r="L11" s="114">
        <f t="shared" si="1"/>
        <v>1326659.048173913</v>
      </c>
    </row>
    <row r="12" spans="1:12" ht="19.5" customHeight="1">
      <c r="A12" s="101" t="s">
        <v>224</v>
      </c>
      <c r="C12" s="115">
        <v>760489.82608695643</v>
      </c>
      <c r="D12" s="116">
        <v>844947.6521739132</v>
      </c>
      <c r="E12" s="116">
        <v>640067.21739130444</v>
      </c>
      <c r="F12" s="116">
        <v>781102.67391304369</v>
      </c>
      <c r="G12" s="116">
        <v>678126.78260869556</v>
      </c>
      <c r="H12" s="116">
        <v>729686.95652173914</v>
      </c>
      <c r="I12" s="116">
        <v>634856.50800000015</v>
      </c>
      <c r="J12" s="117">
        <v>663686.63645652169</v>
      </c>
      <c r="K12" s="117">
        <v>659716.43741304346</v>
      </c>
      <c r="L12" s="117">
        <v>503879.08419565216</v>
      </c>
    </row>
    <row r="13" spans="1:12" ht="17.25" customHeight="1">
      <c r="A13" s="118" t="s">
        <v>26</v>
      </c>
      <c r="B13" s="118"/>
      <c r="C13" s="119">
        <f>SUM(C14:C29)</f>
        <v>441680.36956521735</v>
      </c>
      <c r="D13" s="120">
        <f t="shared" ref="D13:L13" si="2">SUM(D14:D29)</f>
        <v>496692.28260869556</v>
      </c>
      <c r="E13" s="120">
        <f t="shared" si="2"/>
        <v>536072.80434782628</v>
      </c>
      <c r="F13" s="120">
        <f t="shared" si="2"/>
        <v>547415.10869565222</v>
      </c>
      <c r="G13" s="120">
        <f t="shared" si="2"/>
        <v>506082.10869565216</v>
      </c>
      <c r="H13" s="120">
        <f t="shared" si="2"/>
        <v>503541.39130434772</v>
      </c>
      <c r="I13" s="120">
        <f t="shared" si="2"/>
        <v>608895.46736956527</v>
      </c>
      <c r="J13" s="120">
        <f t="shared" si="2"/>
        <v>476550.22613043478</v>
      </c>
      <c r="K13" s="120">
        <f t="shared" si="2"/>
        <v>396577.1856739131</v>
      </c>
      <c r="L13" s="121">
        <f t="shared" si="2"/>
        <v>550875.06004347827</v>
      </c>
    </row>
    <row r="14" spans="1:12">
      <c r="A14" s="101" t="s">
        <v>193</v>
      </c>
      <c r="C14" s="115">
        <v>201766.97826086957</v>
      </c>
      <c r="D14" s="116">
        <v>224515.60869565213</v>
      </c>
      <c r="E14" s="116">
        <v>263849.67391304352</v>
      </c>
      <c r="F14" s="116">
        <v>266755.30434782617</v>
      </c>
      <c r="G14" s="116">
        <v>258439.54347826089</v>
      </c>
      <c r="H14" s="116">
        <v>292216.9347826087</v>
      </c>
      <c r="I14" s="116">
        <v>370579.52173913049</v>
      </c>
      <c r="J14" s="117">
        <v>296495.76086956525</v>
      </c>
      <c r="K14" s="117">
        <v>167335.34782608695</v>
      </c>
      <c r="L14" s="117">
        <v>368037.90869565227</v>
      </c>
    </row>
    <row r="15" spans="1:12">
      <c r="A15" s="101" t="s">
        <v>189</v>
      </c>
      <c r="C15" s="115">
        <v>74943.456521739135</v>
      </c>
      <c r="D15" s="116">
        <v>65971.478260869553</v>
      </c>
      <c r="E15" s="116">
        <v>69072.34782608696</v>
      </c>
      <c r="F15" s="116">
        <v>111180.60869565216</v>
      </c>
      <c r="G15" s="116">
        <v>89280.804347826095</v>
      </c>
      <c r="H15" s="116">
        <v>82409.065217391297</v>
      </c>
      <c r="I15" s="116">
        <v>103296.4456304348</v>
      </c>
      <c r="J15" s="117">
        <v>83638.837</v>
      </c>
      <c r="K15" s="117">
        <v>122595.69676086957</v>
      </c>
      <c r="L15" s="117">
        <v>78713.140478260873</v>
      </c>
    </row>
    <row r="16" spans="1:12">
      <c r="A16" s="101" t="s">
        <v>212</v>
      </c>
      <c r="C16" s="115">
        <v>50508.52173913044</v>
      </c>
      <c r="D16" s="116">
        <v>62639.347826086952</v>
      </c>
      <c r="E16" s="116">
        <v>49649.543478260872</v>
      </c>
      <c r="F16" s="116">
        <v>47360.84782608696</v>
      </c>
      <c r="G16" s="116">
        <v>41348.65217391304</v>
      </c>
      <c r="H16" s="116">
        <v>42366.695652173905</v>
      </c>
      <c r="I16" s="116">
        <v>30374.804347826088</v>
      </c>
      <c r="J16" s="117">
        <v>28323.434782608696</v>
      </c>
      <c r="K16" s="117">
        <v>35539.84782608696</v>
      </c>
      <c r="L16" s="117">
        <v>31566.206521739128</v>
      </c>
    </row>
    <row r="17" spans="1:12">
      <c r="A17" s="101" t="s">
        <v>128</v>
      </c>
      <c r="C17" s="115">
        <v>3675.2391304347821</v>
      </c>
      <c r="D17" s="116">
        <v>3389.0652173913045</v>
      </c>
      <c r="E17" s="116">
        <v>2750.021739130435</v>
      </c>
      <c r="F17" s="116">
        <v>5652.652173913044</v>
      </c>
      <c r="G17" s="116">
        <v>7612.673913043478</v>
      </c>
      <c r="H17" s="116">
        <v>8773.0869565217399</v>
      </c>
      <c r="I17" s="116">
        <v>7895.913043478261</v>
      </c>
      <c r="J17" s="117">
        <v>14916.326086956522</v>
      </c>
      <c r="K17" s="117">
        <v>13392.608695652174</v>
      </c>
      <c r="L17" s="117">
        <v>17306.967391304348</v>
      </c>
    </row>
    <row r="18" spans="1:12">
      <c r="A18" s="101" t="s">
        <v>216</v>
      </c>
      <c r="C18" s="115">
        <v>11012.413043478262</v>
      </c>
      <c r="D18" s="116">
        <v>15422.326086956522</v>
      </c>
      <c r="E18" s="116">
        <v>17123.586956521736</v>
      </c>
      <c r="F18" s="116">
        <v>9921.45652173913</v>
      </c>
      <c r="G18" s="116">
        <v>12722.217391304348</v>
      </c>
      <c r="H18" s="116">
        <v>4484.065217391304</v>
      </c>
      <c r="I18" s="116">
        <v>5363.369565217391</v>
      </c>
      <c r="J18" s="117">
        <v>5362.5</v>
      </c>
      <c r="K18" s="117">
        <v>9000.032608695652</v>
      </c>
      <c r="L18" s="117">
        <v>16650.010869565216</v>
      </c>
    </row>
    <row r="19" spans="1:12">
      <c r="A19" s="101" t="s">
        <v>309</v>
      </c>
      <c r="C19" s="115">
        <v>44938.586956521736</v>
      </c>
      <c r="D19" s="116">
        <v>39096.086956521729</v>
      </c>
      <c r="E19" s="116">
        <v>63741.000000000007</v>
      </c>
      <c r="F19" s="116">
        <v>55838.826086956527</v>
      </c>
      <c r="G19" s="116">
        <v>37568.891304347824</v>
      </c>
      <c r="H19" s="116">
        <v>17964.521739130436</v>
      </c>
      <c r="I19" s="116">
        <v>28716.82608695652</v>
      </c>
      <c r="J19" s="117">
        <v>11354.228260869564</v>
      </c>
      <c r="K19" s="117">
        <v>15901.326086956522</v>
      </c>
      <c r="L19" s="117">
        <v>11172.66304347826</v>
      </c>
    </row>
    <row r="20" spans="1:12">
      <c r="A20" s="101" t="s">
        <v>213</v>
      </c>
      <c r="C20" s="115">
        <v>14637.652173913044</v>
      </c>
      <c r="D20" s="116">
        <v>39010.108695652169</v>
      </c>
      <c r="E20" s="116">
        <v>38216.978260869568</v>
      </c>
      <c r="F20" s="116">
        <v>24905.304347826092</v>
      </c>
      <c r="G20" s="116">
        <v>33214.695652173919</v>
      </c>
      <c r="H20" s="116">
        <v>35580.934782608696</v>
      </c>
      <c r="I20" s="116">
        <v>38121.82608695652</v>
      </c>
      <c r="J20" s="117">
        <v>18190.17391304348</v>
      </c>
      <c r="K20" s="117">
        <v>11267.391086956522</v>
      </c>
      <c r="L20" s="117">
        <v>10470.08695652174</v>
      </c>
    </row>
    <row r="21" spans="1:12">
      <c r="A21" s="101" t="s">
        <v>215</v>
      </c>
      <c r="C21" s="115">
        <v>18546.630434782608</v>
      </c>
      <c r="D21" s="116">
        <v>21029.15217391304</v>
      </c>
      <c r="E21" s="116">
        <v>17165.652173913044</v>
      </c>
      <c r="F21" s="116">
        <v>15509.913043478258</v>
      </c>
      <c r="G21" s="116">
        <v>18442.369565217392</v>
      </c>
      <c r="H21" s="116">
        <v>12298.17391304348</v>
      </c>
      <c r="I21" s="116">
        <v>13921.217391304348</v>
      </c>
      <c r="J21" s="117">
        <v>12072.660869565218</v>
      </c>
      <c r="K21" s="117">
        <v>11032.391304347826</v>
      </c>
      <c r="L21" s="117">
        <v>7773.304347826087</v>
      </c>
    </row>
    <row r="22" spans="1:12">
      <c r="A22" s="101" t="s">
        <v>265</v>
      </c>
      <c r="C22" s="115">
        <v>1253.6739130434783</v>
      </c>
      <c r="D22" s="116">
        <v>1253.6739130434783</v>
      </c>
      <c r="E22" s="116">
        <v>1671.5652173913043</v>
      </c>
      <c r="F22" s="116">
        <v>1253.6739130434783</v>
      </c>
      <c r="G22" s="116">
        <v>1684.391304347826</v>
      </c>
      <c r="H22" s="116">
        <v>2506.826086956522</v>
      </c>
      <c r="I22" s="116">
        <v>2887.5</v>
      </c>
      <c r="J22" s="117">
        <v>1260</v>
      </c>
      <c r="K22" s="117">
        <v>2160</v>
      </c>
      <c r="L22" s="117">
        <v>3899.891304347826</v>
      </c>
    </row>
    <row r="23" spans="1:12">
      <c r="A23" s="101" t="s">
        <v>269</v>
      </c>
      <c r="C23" s="115">
        <v>0</v>
      </c>
      <c r="D23" s="116">
        <v>417.58695652173913</v>
      </c>
      <c r="E23" s="116">
        <v>832.78260869565213</v>
      </c>
      <c r="F23" s="116">
        <v>0</v>
      </c>
      <c r="G23" s="116">
        <v>0</v>
      </c>
      <c r="H23" s="116">
        <v>0.15217391304347827</v>
      </c>
      <c r="I23" s="116">
        <v>412.5</v>
      </c>
      <c r="J23" s="117">
        <v>826.56521739130437</v>
      </c>
      <c r="K23" s="117">
        <v>426.41304347826087</v>
      </c>
      <c r="L23" s="117">
        <v>2036.0434782608695</v>
      </c>
    </row>
    <row r="24" spans="1:12">
      <c r="A24" s="101" t="s">
        <v>57</v>
      </c>
      <c r="C24" s="115">
        <v>0</v>
      </c>
      <c r="D24" s="116">
        <v>0</v>
      </c>
      <c r="E24" s="116">
        <v>2518.108695652174</v>
      </c>
      <c r="F24" s="116">
        <v>2087.5652173913045</v>
      </c>
      <c r="G24" s="116">
        <v>2404.913043478261</v>
      </c>
      <c r="H24" s="116">
        <v>2024.4130434782608</v>
      </c>
      <c r="I24" s="116">
        <v>1252.5</v>
      </c>
      <c r="J24" s="117">
        <v>825</v>
      </c>
      <c r="K24" s="117">
        <v>1179</v>
      </c>
      <c r="L24" s="117">
        <v>1156.5</v>
      </c>
    </row>
    <row r="25" spans="1:12">
      <c r="A25" s="101" t="s">
        <v>218</v>
      </c>
      <c r="C25" s="115">
        <v>0</v>
      </c>
      <c r="D25" s="116">
        <v>2937.369565217391</v>
      </c>
      <c r="E25" s="116">
        <v>274.41304347826087</v>
      </c>
      <c r="F25" s="116">
        <v>3289.0434782608695</v>
      </c>
      <c r="G25" s="116">
        <v>418.13043478260875</v>
      </c>
      <c r="H25" s="116">
        <v>1201.6739130434783</v>
      </c>
      <c r="I25" s="116">
        <v>5517.847826086956</v>
      </c>
      <c r="J25" s="117">
        <v>2302.5</v>
      </c>
      <c r="K25" s="117">
        <v>3202.1521739130435</v>
      </c>
      <c r="L25" s="117">
        <v>825</v>
      </c>
    </row>
    <row r="26" spans="1:12">
      <c r="A26" s="101" t="s">
        <v>217</v>
      </c>
      <c r="C26" s="115">
        <v>18600.913043478264</v>
      </c>
      <c r="D26" s="116">
        <v>20475.543478260872</v>
      </c>
      <c r="E26" s="116">
        <v>8971.065217391304</v>
      </c>
      <c r="F26" s="116">
        <v>3123.9347826086955</v>
      </c>
      <c r="G26" s="116">
        <v>1350.4347826086957</v>
      </c>
      <c r="H26" s="116">
        <v>416.93478260869563</v>
      </c>
      <c r="I26" s="116">
        <v>0</v>
      </c>
      <c r="J26" s="117">
        <v>0</v>
      </c>
      <c r="K26" s="117">
        <v>413.80434782608694</v>
      </c>
      <c r="L26" s="117">
        <v>450</v>
      </c>
    </row>
    <row r="27" spans="1:12">
      <c r="A27" s="101" t="s">
        <v>275</v>
      </c>
      <c r="C27" s="115">
        <v>51.673913043478258</v>
      </c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7">
        <v>0</v>
      </c>
      <c r="K27" s="117">
        <v>840</v>
      </c>
      <c r="L27" s="117">
        <v>319.5</v>
      </c>
    </row>
    <row r="28" spans="1:12">
      <c r="A28" s="101" t="s">
        <v>266</v>
      </c>
      <c r="C28" s="115">
        <v>30.326086956521738</v>
      </c>
      <c r="D28" s="116">
        <v>0</v>
      </c>
      <c r="E28" s="116">
        <v>0</v>
      </c>
      <c r="F28" s="116">
        <v>0</v>
      </c>
      <c r="G28" s="116">
        <v>0</v>
      </c>
      <c r="H28" s="116">
        <v>417.19565217391306</v>
      </c>
      <c r="I28" s="116">
        <v>0</v>
      </c>
      <c r="J28" s="117">
        <v>6.5217391304347823</v>
      </c>
      <c r="K28" s="117">
        <v>413.43478260869563</v>
      </c>
      <c r="L28" s="117">
        <v>286.69565217391306</v>
      </c>
    </row>
    <row r="29" spans="1:12" ht="14.25">
      <c r="A29" s="101" t="s">
        <v>229</v>
      </c>
      <c r="C29" s="115">
        <f t="shared" ref="C29:L29" si="3">SUM(C30:C39)</f>
        <v>1714.304347826087</v>
      </c>
      <c r="D29" s="116">
        <f t="shared" si="3"/>
        <v>534.93478260869563</v>
      </c>
      <c r="E29" s="116">
        <f t="shared" si="3"/>
        <v>236.06521739130437</v>
      </c>
      <c r="F29" s="116">
        <f t="shared" si="3"/>
        <v>535.97826086956525</v>
      </c>
      <c r="G29" s="116">
        <f t="shared" si="3"/>
        <v>1594.391304347826</v>
      </c>
      <c r="H29" s="116">
        <f t="shared" si="3"/>
        <v>880.71739130434776</v>
      </c>
      <c r="I29" s="116">
        <f t="shared" si="3"/>
        <v>555.195652173913</v>
      </c>
      <c r="J29" s="117">
        <f t="shared" si="3"/>
        <v>975.71739130434776</v>
      </c>
      <c r="K29" s="117">
        <f t="shared" si="3"/>
        <v>1877.7391304347825</v>
      </c>
      <c r="L29" s="117">
        <f t="shared" si="3"/>
        <v>211.14130434782609</v>
      </c>
    </row>
    <row r="30" spans="1:12" hidden="1">
      <c r="A30" s="122" t="s">
        <v>268</v>
      </c>
      <c r="B30" s="122"/>
      <c r="C30" s="123">
        <v>115.67391304347827</v>
      </c>
      <c r="D30" s="124">
        <v>304.13043478260869</v>
      </c>
      <c r="E30" s="124">
        <v>227.28260869565219</v>
      </c>
      <c r="F30" s="124">
        <v>241.04347826086956</v>
      </c>
      <c r="G30" s="124">
        <v>344.26086956521738</v>
      </c>
      <c r="H30" s="124">
        <v>227.52173913043478</v>
      </c>
      <c r="I30" s="124">
        <v>159.45652173913044</v>
      </c>
      <c r="J30" s="124">
        <v>225.52173913043478</v>
      </c>
      <c r="K30" s="124">
        <v>1016.7391304347826</v>
      </c>
      <c r="L30" s="125">
        <v>187.46739130434784</v>
      </c>
    </row>
    <row r="31" spans="1:12" hidden="1">
      <c r="A31" s="122" t="s">
        <v>270</v>
      </c>
      <c r="B31" s="122"/>
      <c r="C31" s="123">
        <v>0</v>
      </c>
      <c r="D31" s="124">
        <v>0</v>
      </c>
      <c r="E31" s="124">
        <v>0</v>
      </c>
      <c r="F31" s="124">
        <v>0</v>
      </c>
      <c r="G31" s="124">
        <v>0</v>
      </c>
      <c r="H31" s="124">
        <v>8.6956521739130432E-2</v>
      </c>
      <c r="I31" s="124">
        <v>0</v>
      </c>
      <c r="J31" s="124">
        <v>0</v>
      </c>
      <c r="K31" s="124">
        <v>0</v>
      </c>
      <c r="L31" s="125">
        <v>23.673913043478262</v>
      </c>
    </row>
    <row r="32" spans="1:12" hidden="1">
      <c r="A32" s="122" t="s">
        <v>308</v>
      </c>
      <c r="B32" s="122"/>
      <c r="C32" s="123">
        <v>0</v>
      </c>
      <c r="D32" s="124">
        <v>0</v>
      </c>
      <c r="E32" s="124">
        <v>0</v>
      </c>
      <c r="F32" s="124">
        <v>0</v>
      </c>
      <c r="G32" s="124">
        <v>0</v>
      </c>
      <c r="H32" s="124">
        <v>0</v>
      </c>
      <c r="I32" s="124">
        <v>147.7391304347826</v>
      </c>
      <c r="J32" s="124">
        <v>2.0869565217391304</v>
      </c>
      <c r="K32" s="124">
        <v>0</v>
      </c>
      <c r="L32" s="125">
        <v>0</v>
      </c>
    </row>
    <row r="33" spans="1:12" hidden="1">
      <c r="A33" s="122" t="s">
        <v>273</v>
      </c>
      <c r="B33" s="122"/>
      <c r="C33" s="123">
        <v>16.108695652173914</v>
      </c>
      <c r="D33" s="124">
        <v>0</v>
      </c>
      <c r="E33" s="124">
        <v>8.7826086956521738</v>
      </c>
      <c r="F33" s="124">
        <v>0</v>
      </c>
      <c r="G33" s="124">
        <v>0</v>
      </c>
      <c r="H33" s="124">
        <v>0</v>
      </c>
      <c r="I33" s="124">
        <v>2.5</v>
      </c>
      <c r="J33" s="124">
        <v>0</v>
      </c>
      <c r="K33" s="124">
        <v>37.5</v>
      </c>
      <c r="L33" s="125">
        <v>0</v>
      </c>
    </row>
    <row r="34" spans="1:12" hidden="1">
      <c r="A34" s="122" t="s">
        <v>271</v>
      </c>
      <c r="B34" s="122"/>
      <c r="C34" s="123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v>2.1739130434782608E-2</v>
      </c>
      <c r="I34" s="124">
        <v>0</v>
      </c>
      <c r="J34" s="124">
        <v>427.5</v>
      </c>
      <c r="K34" s="124">
        <v>412.5</v>
      </c>
      <c r="L34" s="125">
        <v>0</v>
      </c>
    </row>
    <row r="35" spans="1:12" hidden="1">
      <c r="A35" s="122" t="s">
        <v>329</v>
      </c>
      <c r="B35" s="122"/>
      <c r="C35" s="123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  <c r="J35" s="124">
        <v>318</v>
      </c>
      <c r="K35" s="124">
        <v>411</v>
      </c>
      <c r="L35" s="125">
        <v>0</v>
      </c>
    </row>
    <row r="36" spans="1:12" hidden="1">
      <c r="A36" s="122" t="s">
        <v>272</v>
      </c>
      <c r="B36" s="122"/>
      <c r="C36" s="123">
        <v>1582.5217391304348</v>
      </c>
      <c r="D36" s="124">
        <v>194.41304347826087</v>
      </c>
      <c r="E36" s="124">
        <v>0</v>
      </c>
      <c r="F36" s="124">
        <v>294.93478260869568</v>
      </c>
      <c r="G36" s="124">
        <v>10</v>
      </c>
      <c r="H36" s="124">
        <v>2.1739130434782608E-2</v>
      </c>
      <c r="I36" s="124">
        <v>7.5</v>
      </c>
      <c r="J36" s="124">
        <v>2.6086956521739131</v>
      </c>
      <c r="K36" s="124">
        <v>0</v>
      </c>
      <c r="L36" s="125">
        <v>0</v>
      </c>
    </row>
    <row r="37" spans="1:12" hidden="1">
      <c r="A37" s="122" t="s">
        <v>274</v>
      </c>
      <c r="B37" s="122"/>
      <c r="C37" s="123">
        <v>0</v>
      </c>
      <c r="D37" s="124">
        <v>0</v>
      </c>
      <c r="E37" s="124">
        <v>0</v>
      </c>
      <c r="F37" s="124">
        <v>0</v>
      </c>
      <c r="G37" s="124">
        <v>3.4782608695652173</v>
      </c>
      <c r="H37" s="124">
        <v>0</v>
      </c>
      <c r="I37" s="124">
        <v>0</v>
      </c>
      <c r="J37" s="124">
        <v>0</v>
      </c>
      <c r="K37" s="124">
        <v>0</v>
      </c>
      <c r="L37" s="125">
        <v>0</v>
      </c>
    </row>
    <row r="38" spans="1:12" hidden="1">
      <c r="A38" s="122" t="s">
        <v>219</v>
      </c>
      <c r="B38" s="122"/>
      <c r="C38" s="123">
        <v>0</v>
      </c>
      <c r="D38" s="124">
        <v>0</v>
      </c>
      <c r="E38" s="124">
        <v>0</v>
      </c>
      <c r="F38" s="124">
        <v>0</v>
      </c>
      <c r="G38" s="124">
        <v>833.86956521739125</v>
      </c>
      <c r="H38" s="124">
        <v>416.86956521739131</v>
      </c>
      <c r="I38" s="124">
        <v>0</v>
      </c>
      <c r="J38" s="124">
        <v>0</v>
      </c>
      <c r="K38" s="124">
        <v>0</v>
      </c>
      <c r="L38" s="125">
        <v>0</v>
      </c>
    </row>
    <row r="39" spans="1:12" hidden="1">
      <c r="A39" s="122" t="s">
        <v>267</v>
      </c>
      <c r="B39" s="122"/>
      <c r="C39" s="123">
        <v>0</v>
      </c>
      <c r="D39" s="124">
        <v>36.391304347826086</v>
      </c>
      <c r="E39" s="124">
        <v>0</v>
      </c>
      <c r="F39" s="124">
        <v>0</v>
      </c>
      <c r="G39" s="124">
        <v>402.78260869565219</v>
      </c>
      <c r="H39" s="124">
        <v>236.19565217391303</v>
      </c>
      <c r="I39" s="124">
        <v>238</v>
      </c>
      <c r="J39" s="124">
        <v>0</v>
      </c>
      <c r="K39" s="124">
        <v>0</v>
      </c>
      <c r="L39" s="125">
        <v>0</v>
      </c>
    </row>
    <row r="40" spans="1:12" ht="19.5" customHeight="1">
      <c r="A40" s="118" t="s">
        <v>27</v>
      </c>
      <c r="B40" s="118"/>
      <c r="C40" s="119">
        <f>SUM(C41:C51)</f>
        <v>311010.13043478259</v>
      </c>
      <c r="D40" s="120">
        <f t="shared" ref="D40:L40" si="4">SUM(D41:D51)</f>
        <v>307382.3913043479</v>
      </c>
      <c r="E40" s="120">
        <f t="shared" si="4"/>
        <v>318903.69565217395</v>
      </c>
      <c r="F40" s="120">
        <f t="shared" si="4"/>
        <v>307543.47826086951</v>
      </c>
      <c r="G40" s="120">
        <f t="shared" si="4"/>
        <v>238977.21739130438</v>
      </c>
      <c r="H40" s="120">
        <f t="shared" si="4"/>
        <v>252692.60869565216</v>
      </c>
      <c r="I40" s="120">
        <f t="shared" si="4"/>
        <v>242378.50893478264</v>
      </c>
      <c r="J40" s="121">
        <f t="shared" si="4"/>
        <v>246772.57652173913</v>
      </c>
      <c r="K40" s="121">
        <f t="shared" si="4"/>
        <v>248969.47476086952</v>
      </c>
      <c r="L40" s="121">
        <f t="shared" si="4"/>
        <v>271904.90393478255</v>
      </c>
    </row>
    <row r="41" spans="1:12">
      <c r="A41" s="101" t="s">
        <v>220</v>
      </c>
      <c r="C41" s="115">
        <v>47855.15217391304</v>
      </c>
      <c r="D41" s="116">
        <v>44810.043478260872</v>
      </c>
      <c r="E41" s="116">
        <v>57143.84782608696</v>
      </c>
      <c r="F41" s="116">
        <v>62774.043478260865</v>
      </c>
      <c r="G41" s="116">
        <v>57551.239130434791</v>
      </c>
      <c r="H41" s="116">
        <v>57930.239130434784</v>
      </c>
      <c r="I41" s="116">
        <v>40034</v>
      </c>
      <c r="J41" s="117">
        <v>59891.83478260869</v>
      </c>
      <c r="K41" s="117">
        <v>36928.866282608695</v>
      </c>
      <c r="L41" s="117">
        <v>38039.502173913046</v>
      </c>
    </row>
    <row r="42" spans="1:12">
      <c r="A42" s="101" t="s">
        <v>222</v>
      </c>
      <c r="C42" s="115">
        <v>25625.934782608696</v>
      </c>
      <c r="D42" s="116">
        <v>26723.043478260872</v>
      </c>
      <c r="E42" s="116">
        <v>24201.934782608696</v>
      </c>
      <c r="F42" s="116">
        <v>30168.282608695656</v>
      </c>
      <c r="G42" s="116">
        <v>21191.565217391304</v>
      </c>
      <c r="H42" s="116">
        <v>19420.08695652174</v>
      </c>
      <c r="I42" s="116">
        <v>28961.189130434781</v>
      </c>
      <c r="J42" s="117">
        <v>23974.169565217388</v>
      </c>
      <c r="K42" s="117">
        <v>27421.252173913046</v>
      </c>
      <c r="L42" s="117">
        <v>33465.09782608696</v>
      </c>
    </row>
    <row r="43" spans="1:12">
      <c r="A43" s="101" t="s">
        <v>221</v>
      </c>
      <c r="C43" s="115">
        <v>30146.804347826088</v>
      </c>
      <c r="D43" s="116">
        <v>28366.195652173912</v>
      </c>
      <c r="E43" s="116">
        <v>23448.84782608696</v>
      </c>
      <c r="F43" s="116">
        <v>27531.043478260872</v>
      </c>
      <c r="G43" s="116">
        <v>22622.391304347828</v>
      </c>
      <c r="H43" s="116">
        <v>25969.456521739128</v>
      </c>
      <c r="I43" s="116">
        <v>32244.065217391304</v>
      </c>
      <c r="J43" s="117">
        <v>25101.478260869568</v>
      </c>
      <c r="K43" s="117">
        <v>21768.391304347824</v>
      </c>
      <c r="L43" s="117">
        <v>26438.152173913044</v>
      </c>
    </row>
    <row r="44" spans="1:12">
      <c r="A44" s="101" t="s">
        <v>301</v>
      </c>
      <c r="C44" s="115">
        <v>0</v>
      </c>
      <c r="D44" s="116">
        <v>0</v>
      </c>
      <c r="E44" s="116">
        <v>0</v>
      </c>
      <c r="F44" s="116">
        <v>583.73913043478262</v>
      </c>
      <c r="G44" s="116">
        <v>0</v>
      </c>
      <c r="H44" s="116">
        <v>0</v>
      </c>
      <c r="I44" s="116">
        <v>0</v>
      </c>
      <c r="J44" s="117">
        <v>3255.978260869565</v>
      </c>
      <c r="K44" s="117">
        <v>6193.9130434782601</v>
      </c>
      <c r="L44" s="117">
        <v>23480.434782608692</v>
      </c>
    </row>
    <row r="45" spans="1:12">
      <c r="A45" s="101" t="s">
        <v>279</v>
      </c>
      <c r="C45" s="115">
        <v>1362.1521739130435</v>
      </c>
      <c r="D45" s="116">
        <v>5380.347826086956</v>
      </c>
      <c r="E45" s="116">
        <v>11909.760869565214</v>
      </c>
      <c r="F45" s="116">
        <v>6350.3695652173901</v>
      </c>
      <c r="G45" s="116">
        <v>3754.630434782609</v>
      </c>
      <c r="H45" s="116">
        <v>3733.4782608695655</v>
      </c>
      <c r="I45" s="116">
        <v>9009.1089130434775</v>
      </c>
      <c r="J45" s="117">
        <v>4665.347826086956</v>
      </c>
      <c r="K45" s="117">
        <v>16310.111956521741</v>
      </c>
      <c r="L45" s="117">
        <v>21370.078478260868</v>
      </c>
    </row>
    <row r="46" spans="1:12">
      <c r="A46" s="101" t="s">
        <v>190</v>
      </c>
      <c r="C46" s="115">
        <v>67952.891304347824</v>
      </c>
      <c r="D46" s="116">
        <v>66428.130434782608</v>
      </c>
      <c r="E46" s="116">
        <v>71800.304347826095</v>
      </c>
      <c r="F46" s="116">
        <v>46289.869565217392</v>
      </c>
      <c r="G46" s="116">
        <v>32950.021739130432</v>
      </c>
      <c r="H46" s="116">
        <v>20511.73913043478</v>
      </c>
      <c r="I46" s="116">
        <v>25889.967391304348</v>
      </c>
      <c r="J46" s="117">
        <v>20613.804347826084</v>
      </c>
      <c r="K46" s="117">
        <v>21282.445652173912</v>
      </c>
      <c r="L46" s="117">
        <v>20910.097826086956</v>
      </c>
    </row>
    <row r="47" spans="1:12" ht="12" customHeight="1">
      <c r="A47" s="101" t="s">
        <v>214</v>
      </c>
      <c r="C47" s="115">
        <v>26427.521739130436</v>
      </c>
      <c r="D47" s="116">
        <v>37413.413043478264</v>
      </c>
      <c r="E47" s="116">
        <v>41244.913043478264</v>
      </c>
      <c r="F47" s="116">
        <v>34918.913043478256</v>
      </c>
      <c r="G47" s="116">
        <v>23179.565217391308</v>
      </c>
      <c r="H47" s="116">
        <v>24954.347826086956</v>
      </c>
      <c r="I47" s="116">
        <v>17301.565217391304</v>
      </c>
      <c r="J47" s="117">
        <v>15011.782608695654</v>
      </c>
      <c r="K47" s="117">
        <v>23754.630434782608</v>
      </c>
      <c r="L47" s="117">
        <v>20430.271739130436</v>
      </c>
    </row>
    <row r="48" spans="1:12" ht="12" customHeight="1">
      <c r="A48" s="101" t="s">
        <v>191</v>
      </c>
      <c r="C48" s="115">
        <v>28061.695652173912</v>
      </c>
      <c r="D48" s="116">
        <v>33837.586956521744</v>
      </c>
      <c r="E48" s="116">
        <v>29628.217391304352</v>
      </c>
      <c r="F48" s="116">
        <v>36927.304347826081</v>
      </c>
      <c r="G48" s="116">
        <v>21141.173913043483</v>
      </c>
      <c r="H48" s="116">
        <v>31524.260869565216</v>
      </c>
      <c r="I48" s="116">
        <v>26351.813043478262</v>
      </c>
      <c r="J48" s="117">
        <v>26223.641304347828</v>
      </c>
      <c r="K48" s="117">
        <v>21809.387826086953</v>
      </c>
      <c r="L48" s="117">
        <v>16765.838913043477</v>
      </c>
    </row>
    <row r="49" spans="1:12" ht="12" customHeight="1">
      <c r="A49" s="101" t="s">
        <v>225</v>
      </c>
      <c r="C49" s="115">
        <v>7948.282608695652</v>
      </c>
      <c r="D49" s="116">
        <v>11390.434782608696</v>
      </c>
      <c r="E49" s="116">
        <v>9601.782608695652</v>
      </c>
      <c r="F49" s="116">
        <v>12438.413043478262</v>
      </c>
      <c r="G49" s="116">
        <v>12227.608695652176</v>
      </c>
      <c r="H49" s="116">
        <v>17127.173913043476</v>
      </c>
      <c r="I49" s="116">
        <v>14589.95652173913</v>
      </c>
      <c r="J49" s="117">
        <v>15239.956956521739</v>
      </c>
      <c r="K49" s="117">
        <v>10959.815217391304</v>
      </c>
      <c r="L49" s="117">
        <v>14864.104369565217</v>
      </c>
    </row>
    <row r="50" spans="1:12">
      <c r="A50" s="101" t="s">
        <v>278</v>
      </c>
      <c r="C50" s="115">
        <v>32.195652173913047</v>
      </c>
      <c r="D50" s="116">
        <v>7.6956521739130439</v>
      </c>
      <c r="E50" s="116">
        <v>458.60869565217388</v>
      </c>
      <c r="F50" s="116">
        <v>1162.3695652173913</v>
      </c>
      <c r="G50" s="116">
        <v>2576.804347826087</v>
      </c>
      <c r="H50" s="116">
        <v>4390.152173913044</v>
      </c>
      <c r="I50" s="116">
        <v>7357.6369565217392</v>
      </c>
      <c r="J50" s="117">
        <v>8524.6304347826099</v>
      </c>
      <c r="K50" s="117">
        <v>8692.04347826087</v>
      </c>
      <c r="L50" s="117">
        <v>13438.108695652174</v>
      </c>
    </row>
    <row r="51" spans="1:12">
      <c r="A51" s="101" t="s">
        <v>230</v>
      </c>
      <c r="C51" s="115">
        <f>SUM(C52:C93)</f>
        <v>75597.5</v>
      </c>
      <c r="D51" s="116">
        <f t="shared" ref="D51:L51" si="5">SUM(D52:D93)</f>
        <v>53025.5</v>
      </c>
      <c r="E51" s="116">
        <f t="shared" si="5"/>
        <v>49465.47826086956</v>
      </c>
      <c r="F51" s="116">
        <f t="shared" si="5"/>
        <v>48399.130434782615</v>
      </c>
      <c r="G51" s="116">
        <f t="shared" si="5"/>
        <v>41782.217391304344</v>
      </c>
      <c r="H51" s="116">
        <f t="shared" si="5"/>
        <v>47131.673913043473</v>
      </c>
      <c r="I51" s="116">
        <f t="shared" si="5"/>
        <v>40639.206543478256</v>
      </c>
      <c r="J51" s="117">
        <f t="shared" si="5"/>
        <v>44269.952173913036</v>
      </c>
      <c r="K51" s="117">
        <f t="shared" si="5"/>
        <v>53848.617391304346</v>
      </c>
      <c r="L51" s="117">
        <f t="shared" si="5"/>
        <v>42703.216956521741</v>
      </c>
    </row>
    <row r="52" spans="1:12" hidden="1">
      <c r="A52" s="122" t="s">
        <v>223</v>
      </c>
      <c r="B52" s="122"/>
      <c r="C52" s="123">
        <v>19468.08695652174</v>
      </c>
      <c r="D52" s="124">
        <v>22823.282608695656</v>
      </c>
      <c r="E52" s="124">
        <v>22694.913043478264</v>
      </c>
      <c r="F52" s="124">
        <v>17903.91304347826</v>
      </c>
      <c r="G52" s="124">
        <v>16082.565217391308</v>
      </c>
      <c r="H52" s="124">
        <v>17456.304347826088</v>
      </c>
      <c r="I52" s="124">
        <v>15118.04347826087</v>
      </c>
      <c r="J52" s="125">
        <v>18333.5</v>
      </c>
      <c r="K52" s="125">
        <v>18326.204347826086</v>
      </c>
      <c r="L52" s="125">
        <v>9321.934782608696</v>
      </c>
    </row>
    <row r="53" spans="1:12" hidden="1">
      <c r="A53" s="122" t="s">
        <v>277</v>
      </c>
      <c r="B53" s="122"/>
      <c r="C53" s="123">
        <v>2462.478260869565</v>
      </c>
      <c r="D53" s="124">
        <v>2918.7826086956525</v>
      </c>
      <c r="E53" s="124">
        <v>2934.4130434782605</v>
      </c>
      <c r="F53" s="124">
        <v>4169.5869565217399</v>
      </c>
      <c r="G53" s="124">
        <v>8420.04347826087</v>
      </c>
      <c r="H53" s="124">
        <v>5880.2173913043471</v>
      </c>
      <c r="I53" s="124">
        <v>1655.8478260869565</v>
      </c>
      <c r="J53" s="125">
        <v>3325.4347826086955</v>
      </c>
      <c r="K53" s="125">
        <v>5060.152173913043</v>
      </c>
      <c r="L53" s="125">
        <v>6652.5108695652179</v>
      </c>
    </row>
    <row r="54" spans="1:12" hidden="1">
      <c r="A54" s="122" t="s">
        <v>288</v>
      </c>
      <c r="B54" s="122"/>
      <c r="C54" s="123">
        <v>0</v>
      </c>
      <c r="D54" s="124">
        <v>0</v>
      </c>
      <c r="E54" s="124">
        <v>0</v>
      </c>
      <c r="F54" s="124">
        <v>415.5</v>
      </c>
      <c r="G54" s="124">
        <v>0</v>
      </c>
      <c r="H54" s="124">
        <v>416.93478260869563</v>
      </c>
      <c r="I54" s="124">
        <v>412.5</v>
      </c>
      <c r="J54" s="125">
        <v>0</v>
      </c>
      <c r="K54" s="125">
        <v>2945.869565217391</v>
      </c>
      <c r="L54" s="125">
        <v>5683.695652173913</v>
      </c>
    </row>
    <row r="55" spans="1:12" hidden="1">
      <c r="A55" s="122" t="s">
        <v>281</v>
      </c>
      <c r="B55" s="122"/>
      <c r="C55" s="123">
        <v>0</v>
      </c>
      <c r="D55" s="124">
        <v>0</v>
      </c>
      <c r="E55" s="124">
        <v>0</v>
      </c>
      <c r="F55" s="124">
        <v>1250.608695652174</v>
      </c>
      <c r="G55" s="124">
        <v>2501.065217391304</v>
      </c>
      <c r="H55" s="124">
        <v>2918.5217391304345</v>
      </c>
      <c r="I55" s="124">
        <v>1665</v>
      </c>
      <c r="J55" s="125">
        <v>5995.5</v>
      </c>
      <c r="K55" s="125">
        <v>4185</v>
      </c>
      <c r="L55" s="125">
        <v>4950</v>
      </c>
    </row>
    <row r="56" spans="1:12" hidden="1">
      <c r="A56" s="122" t="s">
        <v>284</v>
      </c>
      <c r="B56" s="122"/>
      <c r="C56" s="123">
        <v>4130.152173913043</v>
      </c>
      <c r="D56" s="124">
        <v>5833.695652173913</v>
      </c>
      <c r="E56" s="124">
        <v>2084.630434782609</v>
      </c>
      <c r="F56" s="124">
        <v>833.95652173913038</v>
      </c>
      <c r="G56" s="124">
        <v>416.93478260869563</v>
      </c>
      <c r="H56" s="124">
        <v>833.36956521739125</v>
      </c>
      <c r="I56" s="124">
        <v>833.86956521739125</v>
      </c>
      <c r="J56" s="125">
        <v>412.5</v>
      </c>
      <c r="K56" s="125">
        <v>1984.9782608695652</v>
      </c>
      <c r="L56" s="125">
        <v>4300.434782608696</v>
      </c>
    </row>
    <row r="57" spans="1:12" hidden="1">
      <c r="A57" s="122" t="s">
        <v>282</v>
      </c>
      <c r="B57" s="122"/>
      <c r="C57" s="123">
        <v>1252.7608695652175</v>
      </c>
      <c r="D57" s="124">
        <v>2046.4782608695652</v>
      </c>
      <c r="E57" s="124">
        <v>1669.2173913043478</v>
      </c>
      <c r="F57" s="124">
        <v>769.54347826086951</v>
      </c>
      <c r="G57" s="124">
        <v>0</v>
      </c>
      <c r="H57" s="124">
        <v>1358.1739130434783</v>
      </c>
      <c r="I57" s="124">
        <v>499.52173913043481</v>
      </c>
      <c r="J57" s="125">
        <v>1368.282608695652</v>
      </c>
      <c r="K57" s="125">
        <v>658.695652173913</v>
      </c>
      <c r="L57" s="125">
        <v>1909.8495652173913</v>
      </c>
    </row>
    <row r="58" spans="1:12" hidden="1">
      <c r="A58" s="122" t="s">
        <v>313</v>
      </c>
      <c r="B58" s="122"/>
      <c r="C58" s="123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24">
        <v>2173.9130434782605</v>
      </c>
      <c r="J58" s="125">
        <v>4347.826086956522</v>
      </c>
      <c r="K58" s="125">
        <v>1956.521739130435</v>
      </c>
      <c r="L58" s="125">
        <v>1739.1304347826087</v>
      </c>
    </row>
    <row r="59" spans="1:12" hidden="1">
      <c r="A59" s="122" t="s">
        <v>276</v>
      </c>
      <c r="B59" s="122"/>
      <c r="C59" s="123">
        <v>4166.847826086956</v>
      </c>
      <c r="D59" s="124">
        <v>4161.1304347826081</v>
      </c>
      <c r="E59" s="124">
        <v>1667.2173913043478</v>
      </c>
      <c r="F59" s="124">
        <v>2497.717391304348</v>
      </c>
      <c r="G59" s="124">
        <v>1667.695652173913</v>
      </c>
      <c r="H59" s="124">
        <v>8338.4782608695641</v>
      </c>
      <c r="I59" s="124">
        <v>1650</v>
      </c>
      <c r="J59" s="125">
        <v>3712.5</v>
      </c>
      <c r="K59" s="125">
        <v>825</v>
      </c>
      <c r="L59" s="125">
        <v>1650</v>
      </c>
    </row>
    <row r="60" spans="1:12" hidden="1">
      <c r="A60" s="122" t="s">
        <v>280</v>
      </c>
      <c r="B60" s="122"/>
      <c r="C60" s="123">
        <v>2005.8695652173915</v>
      </c>
      <c r="D60" s="124">
        <v>4200.891304347826</v>
      </c>
      <c r="E60" s="124">
        <v>2136.45652173913</v>
      </c>
      <c r="F60" s="124">
        <v>2501.695652173913</v>
      </c>
      <c r="G60" s="124">
        <v>2037.608695652174</v>
      </c>
      <c r="H60" s="124">
        <v>3325.434782608696</v>
      </c>
      <c r="I60" s="124">
        <v>3010.619565217391</v>
      </c>
      <c r="J60" s="125">
        <v>827.17391304347825</v>
      </c>
      <c r="K60" s="125">
        <v>30</v>
      </c>
      <c r="L60" s="125">
        <v>1350</v>
      </c>
    </row>
    <row r="61" spans="1:12" hidden="1">
      <c r="A61" s="122" t="s">
        <v>156</v>
      </c>
      <c r="B61" s="122"/>
      <c r="C61" s="123">
        <v>1247.6739130434783</v>
      </c>
      <c r="D61" s="124">
        <v>0</v>
      </c>
      <c r="E61" s="124">
        <v>1516.5217391304348</v>
      </c>
      <c r="F61" s="124">
        <v>7351.5652173913049</v>
      </c>
      <c r="G61" s="124">
        <v>3577.1521739130435</v>
      </c>
      <c r="H61" s="124">
        <v>858.45652173913038</v>
      </c>
      <c r="I61" s="124">
        <v>7741.6304565217397</v>
      </c>
      <c r="J61" s="125">
        <v>4284.608695652174</v>
      </c>
      <c r="K61" s="125">
        <v>10752.782608695652</v>
      </c>
      <c r="L61" s="125">
        <v>1322.5</v>
      </c>
    </row>
    <row r="62" spans="1:12" hidden="1">
      <c r="A62" s="122" t="s">
        <v>283</v>
      </c>
      <c r="B62" s="122"/>
      <c r="C62" s="123">
        <v>18101.652173913044</v>
      </c>
      <c r="D62" s="124">
        <v>10170.67391304348</v>
      </c>
      <c r="E62" s="124">
        <v>11042.673913043478</v>
      </c>
      <c r="F62" s="124">
        <v>8479.608695652174</v>
      </c>
      <c r="G62" s="124">
        <v>6543.173913043478</v>
      </c>
      <c r="H62" s="124">
        <v>1251.2391304347825</v>
      </c>
      <c r="I62" s="124">
        <v>1333.7391304347825</v>
      </c>
      <c r="J62" s="125">
        <v>0.99782608695652175</v>
      </c>
      <c r="K62" s="125">
        <v>1249.5</v>
      </c>
      <c r="L62" s="125">
        <v>1245.5</v>
      </c>
    </row>
    <row r="63" spans="1:12" hidden="1">
      <c r="A63" s="122" t="s">
        <v>289</v>
      </c>
      <c r="B63" s="122"/>
      <c r="C63" s="123">
        <v>0</v>
      </c>
      <c r="D63" s="124">
        <v>454.73913043478257</v>
      </c>
      <c r="E63" s="124">
        <v>321.89130434782612</v>
      </c>
      <c r="F63" s="124">
        <v>21.260869565217391</v>
      </c>
      <c r="G63" s="124">
        <v>0</v>
      </c>
      <c r="H63" s="124">
        <v>184</v>
      </c>
      <c r="I63" s="124">
        <v>0</v>
      </c>
      <c r="J63" s="125">
        <v>14</v>
      </c>
      <c r="K63" s="125">
        <v>645.91304347826087</v>
      </c>
      <c r="L63" s="125">
        <v>678.04347826086962</v>
      </c>
    </row>
    <row r="64" spans="1:12" hidden="1">
      <c r="A64" s="122" t="s">
        <v>285</v>
      </c>
      <c r="B64" s="122"/>
      <c r="C64" s="123">
        <v>400.10869565217394</v>
      </c>
      <c r="D64" s="124">
        <v>0</v>
      </c>
      <c r="E64" s="124">
        <v>400.10869565217394</v>
      </c>
      <c r="F64" s="124">
        <v>0</v>
      </c>
      <c r="G64" s="124">
        <v>390.52173913043475</v>
      </c>
      <c r="H64" s="124">
        <v>665.76086956521738</v>
      </c>
      <c r="I64" s="124">
        <v>503.39130434782606</v>
      </c>
      <c r="J64" s="125">
        <v>1485.3847826086956</v>
      </c>
      <c r="K64" s="125">
        <v>2266.8260869565215</v>
      </c>
      <c r="L64" s="125">
        <v>650.67826086956518</v>
      </c>
    </row>
    <row r="65" spans="1:12" hidden="1">
      <c r="A65" s="122" t="s">
        <v>331</v>
      </c>
      <c r="B65" s="122"/>
      <c r="C65" s="123">
        <v>0</v>
      </c>
      <c r="D65" s="124">
        <v>0</v>
      </c>
      <c r="E65" s="124">
        <v>0</v>
      </c>
      <c r="F65" s="124">
        <v>0</v>
      </c>
      <c r="G65" s="124">
        <v>0</v>
      </c>
      <c r="H65" s="124">
        <v>0</v>
      </c>
      <c r="I65" s="124">
        <v>0</v>
      </c>
      <c r="J65" s="125">
        <v>0</v>
      </c>
      <c r="K65" s="125">
        <v>412.5</v>
      </c>
      <c r="L65" s="125">
        <v>412.5</v>
      </c>
    </row>
    <row r="66" spans="1:12" hidden="1">
      <c r="A66" s="122" t="s">
        <v>287</v>
      </c>
      <c r="B66" s="122"/>
      <c r="C66" s="123">
        <v>0</v>
      </c>
      <c r="D66" s="124">
        <v>0</v>
      </c>
      <c r="E66" s="124">
        <v>0</v>
      </c>
      <c r="F66" s="124">
        <v>0</v>
      </c>
      <c r="G66" s="124">
        <v>0</v>
      </c>
      <c r="H66" s="124">
        <v>416.93478260869563</v>
      </c>
      <c r="I66" s="124">
        <v>0</v>
      </c>
      <c r="J66" s="125">
        <v>0</v>
      </c>
      <c r="K66" s="125">
        <v>0</v>
      </c>
      <c r="L66" s="125">
        <v>412.5</v>
      </c>
    </row>
    <row r="67" spans="1:12" hidden="1">
      <c r="A67" s="122" t="s">
        <v>286</v>
      </c>
      <c r="B67" s="122"/>
      <c r="C67" s="123">
        <v>136.47826086956522</v>
      </c>
      <c r="D67" s="124">
        <v>0</v>
      </c>
      <c r="E67" s="124">
        <v>3.1956521739130435</v>
      </c>
      <c r="F67" s="124">
        <v>18.173913043478262</v>
      </c>
      <c r="G67" s="124">
        <v>5.5</v>
      </c>
      <c r="H67" s="124">
        <v>454.97826086956525</v>
      </c>
      <c r="I67" s="124">
        <v>238.5</v>
      </c>
      <c r="J67" s="125">
        <v>62.330434782608698</v>
      </c>
      <c r="K67" s="125">
        <v>298.88043478260869</v>
      </c>
      <c r="L67" s="125">
        <v>246.02173913043481</v>
      </c>
    </row>
    <row r="68" spans="1:12" hidden="1">
      <c r="A68" s="122" t="s">
        <v>290</v>
      </c>
      <c r="B68" s="122"/>
      <c r="C68" s="123">
        <v>0</v>
      </c>
      <c r="D68" s="124">
        <v>0</v>
      </c>
      <c r="E68" s="124">
        <v>0</v>
      </c>
      <c r="F68" s="124">
        <v>0</v>
      </c>
      <c r="G68" s="124">
        <v>0</v>
      </c>
      <c r="H68" s="124">
        <v>85.369565217391298</v>
      </c>
      <c r="I68" s="124">
        <v>0</v>
      </c>
      <c r="J68" s="125">
        <v>0</v>
      </c>
      <c r="K68" s="125">
        <v>26.086956521739129</v>
      </c>
      <c r="L68" s="125">
        <v>172.36956521739131</v>
      </c>
    </row>
    <row r="69" spans="1:12" hidden="1">
      <c r="A69" s="122" t="s">
        <v>292</v>
      </c>
      <c r="B69" s="122"/>
      <c r="C69" s="123">
        <v>0</v>
      </c>
      <c r="D69" s="124">
        <v>0</v>
      </c>
      <c r="E69" s="124">
        <v>18.086956521739129</v>
      </c>
      <c r="F69" s="124">
        <v>0</v>
      </c>
      <c r="G69" s="124">
        <v>1.3913043478260869</v>
      </c>
      <c r="H69" s="124">
        <v>9.0652173913043477</v>
      </c>
      <c r="I69" s="124">
        <v>51.717391304347828</v>
      </c>
      <c r="J69" s="125">
        <v>21.391304347826086</v>
      </c>
      <c r="K69" s="125">
        <v>15</v>
      </c>
      <c r="L69" s="125">
        <v>4.4021739130434785</v>
      </c>
    </row>
    <row r="70" spans="1:12" hidden="1">
      <c r="A70" s="122" t="s">
        <v>291</v>
      </c>
      <c r="B70" s="122"/>
      <c r="C70" s="123">
        <v>9756.5</v>
      </c>
      <c r="D70" s="124">
        <v>0</v>
      </c>
      <c r="E70" s="124">
        <v>14.152173913043478</v>
      </c>
      <c r="F70" s="124">
        <v>451.76086956521738</v>
      </c>
      <c r="G70" s="124">
        <v>25.673913043478258</v>
      </c>
      <c r="H70" s="124">
        <v>42.826086956521735</v>
      </c>
      <c r="I70" s="124">
        <v>1670.9347826086957</v>
      </c>
      <c r="J70" s="125">
        <v>44.521739130434781</v>
      </c>
      <c r="K70" s="125">
        <v>412.93478260869563</v>
      </c>
      <c r="L70" s="125">
        <v>1.1456521739130434</v>
      </c>
    </row>
    <row r="71" spans="1:12" hidden="1">
      <c r="A71" s="122" t="s">
        <v>295</v>
      </c>
      <c r="B71" s="122"/>
      <c r="C71" s="123">
        <v>833.36956521739125</v>
      </c>
      <c r="D71" s="124">
        <v>0</v>
      </c>
      <c r="E71" s="124">
        <v>0</v>
      </c>
      <c r="F71" s="124">
        <v>0</v>
      </c>
      <c r="G71" s="124">
        <v>0</v>
      </c>
      <c r="H71" s="124">
        <v>0</v>
      </c>
      <c r="I71" s="124">
        <v>0</v>
      </c>
      <c r="J71" s="125">
        <v>0</v>
      </c>
      <c r="K71" s="125">
        <v>0</v>
      </c>
      <c r="L71" s="125">
        <v>0</v>
      </c>
    </row>
    <row r="72" spans="1:12" hidden="1">
      <c r="A72" s="122" t="s">
        <v>310</v>
      </c>
      <c r="B72" s="122"/>
      <c r="C72" s="123">
        <v>0</v>
      </c>
      <c r="D72" s="124">
        <v>0</v>
      </c>
      <c r="E72" s="124">
        <v>0</v>
      </c>
      <c r="F72" s="124">
        <v>0</v>
      </c>
      <c r="G72" s="124">
        <v>0</v>
      </c>
      <c r="H72" s="124">
        <v>417.13043478260869</v>
      </c>
      <c r="I72" s="124">
        <v>0</v>
      </c>
      <c r="J72" s="125">
        <v>0</v>
      </c>
      <c r="K72" s="125">
        <v>0</v>
      </c>
      <c r="L72" s="125">
        <v>0</v>
      </c>
    </row>
    <row r="73" spans="1:12" hidden="1">
      <c r="A73" s="122" t="s">
        <v>330</v>
      </c>
      <c r="B73" s="122"/>
      <c r="C73" s="123">
        <v>0</v>
      </c>
      <c r="D73" s="124">
        <v>0</v>
      </c>
      <c r="E73" s="124">
        <v>0</v>
      </c>
      <c r="F73" s="124">
        <v>0</v>
      </c>
      <c r="G73" s="124">
        <v>0</v>
      </c>
      <c r="H73" s="124">
        <v>0</v>
      </c>
      <c r="I73" s="124">
        <v>0</v>
      </c>
      <c r="J73" s="125">
        <v>0</v>
      </c>
      <c r="K73" s="125">
        <v>413.60869565217394</v>
      </c>
      <c r="L73" s="125">
        <v>0</v>
      </c>
    </row>
    <row r="74" spans="1:12" hidden="1">
      <c r="A74" s="122" t="s">
        <v>296</v>
      </c>
      <c r="B74" s="122"/>
      <c r="C74" s="123">
        <v>0</v>
      </c>
      <c r="D74" s="124">
        <v>16.108695652173914</v>
      </c>
      <c r="E74" s="124">
        <v>0</v>
      </c>
      <c r="F74" s="124">
        <v>0</v>
      </c>
      <c r="G74" s="124">
        <v>0</v>
      </c>
      <c r="H74" s="124">
        <v>0</v>
      </c>
      <c r="I74" s="124">
        <v>0</v>
      </c>
      <c r="J74" s="125">
        <v>0</v>
      </c>
      <c r="K74" s="125">
        <v>0</v>
      </c>
      <c r="L74" s="125">
        <v>0</v>
      </c>
    </row>
    <row r="75" spans="1:12" hidden="1">
      <c r="A75" s="122" t="s">
        <v>294</v>
      </c>
      <c r="B75" s="122"/>
      <c r="C75" s="123">
        <v>0.32608695652173914</v>
      </c>
      <c r="D75" s="124">
        <v>0</v>
      </c>
      <c r="E75" s="124">
        <v>0</v>
      </c>
      <c r="F75" s="124">
        <v>0</v>
      </c>
      <c r="G75" s="124">
        <v>0</v>
      </c>
      <c r="H75" s="124">
        <v>6.5217391304347824E-2</v>
      </c>
      <c r="I75" s="124">
        <v>0</v>
      </c>
      <c r="J75" s="125">
        <v>0</v>
      </c>
      <c r="K75" s="125">
        <v>0</v>
      </c>
      <c r="L75" s="125">
        <v>0</v>
      </c>
    </row>
    <row r="76" spans="1:12" hidden="1">
      <c r="A76" s="122" t="s">
        <v>297</v>
      </c>
      <c r="B76" s="122"/>
      <c r="C76" s="123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825</v>
      </c>
      <c r="J76" s="125">
        <v>0</v>
      </c>
      <c r="K76" s="125">
        <v>684.804347826087</v>
      </c>
      <c r="L76" s="125">
        <v>0</v>
      </c>
    </row>
    <row r="77" spans="1:12" hidden="1">
      <c r="A77" s="122" t="s">
        <v>298</v>
      </c>
      <c r="B77" s="122"/>
      <c r="C77" s="123">
        <v>0</v>
      </c>
      <c r="D77" s="124">
        <v>0</v>
      </c>
      <c r="E77" s="124">
        <v>0</v>
      </c>
      <c r="F77" s="124">
        <v>106.06521739130434</v>
      </c>
      <c r="G77" s="124">
        <v>0</v>
      </c>
      <c r="H77" s="124">
        <v>0</v>
      </c>
      <c r="I77" s="124">
        <v>0</v>
      </c>
      <c r="J77" s="125">
        <v>0</v>
      </c>
      <c r="K77" s="125">
        <v>0</v>
      </c>
      <c r="L77" s="125">
        <v>0</v>
      </c>
    </row>
    <row r="78" spans="1:12" hidden="1">
      <c r="A78" s="122" t="s">
        <v>293</v>
      </c>
      <c r="B78" s="122"/>
      <c r="C78" s="123">
        <v>2.1739130434782608E-2</v>
      </c>
      <c r="D78" s="124">
        <v>0</v>
      </c>
      <c r="E78" s="124">
        <v>0</v>
      </c>
      <c r="F78" s="124">
        <v>0</v>
      </c>
      <c r="G78" s="124">
        <v>0</v>
      </c>
      <c r="H78" s="124">
        <v>8.6956521739130432E-2</v>
      </c>
      <c r="I78" s="124">
        <v>0</v>
      </c>
      <c r="J78" s="125">
        <v>0</v>
      </c>
      <c r="K78" s="125">
        <v>0</v>
      </c>
      <c r="L78" s="125">
        <v>0</v>
      </c>
    </row>
    <row r="79" spans="1:12" hidden="1">
      <c r="A79" s="122" t="s">
        <v>311</v>
      </c>
      <c r="B79" s="122"/>
      <c r="C79" s="123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5">
        <v>0</v>
      </c>
      <c r="K79" s="125">
        <v>0.11956521739130435</v>
      </c>
      <c r="L79" s="125">
        <v>0</v>
      </c>
    </row>
    <row r="80" spans="1:12" hidden="1">
      <c r="A80" s="122" t="s">
        <v>332</v>
      </c>
      <c r="B80" s="122"/>
      <c r="C80" s="123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5">
        <v>0</v>
      </c>
      <c r="K80" s="125">
        <v>0.21739130434782608</v>
      </c>
      <c r="L80" s="125">
        <v>0</v>
      </c>
    </row>
    <row r="81" spans="1:12" hidden="1">
      <c r="A81" s="122" t="s">
        <v>312</v>
      </c>
      <c r="B81" s="122"/>
      <c r="C81" s="123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465.52173913043481</v>
      </c>
      <c r="J81" s="125">
        <v>0</v>
      </c>
      <c r="K81" s="125">
        <v>0</v>
      </c>
      <c r="L81" s="125">
        <v>0</v>
      </c>
    </row>
    <row r="82" spans="1:12" hidden="1">
      <c r="A82" s="122" t="s">
        <v>299</v>
      </c>
      <c r="B82" s="122"/>
      <c r="C82" s="123">
        <v>1.4782608695652173</v>
      </c>
      <c r="D82" s="124">
        <v>0</v>
      </c>
      <c r="E82" s="124">
        <v>75.847826086956516</v>
      </c>
      <c r="F82" s="124">
        <v>0</v>
      </c>
      <c r="G82" s="124">
        <v>112.89130434782609</v>
      </c>
      <c r="H82" s="124">
        <v>0</v>
      </c>
      <c r="I82" s="124">
        <v>0</v>
      </c>
      <c r="J82" s="125">
        <v>0</v>
      </c>
      <c r="K82" s="125">
        <v>0</v>
      </c>
      <c r="L82" s="125">
        <v>0</v>
      </c>
    </row>
    <row r="83" spans="1:12" hidden="1">
      <c r="A83" s="122" t="s">
        <v>300</v>
      </c>
      <c r="B83" s="122"/>
      <c r="C83" s="123">
        <v>0</v>
      </c>
      <c r="D83" s="124">
        <v>396.19565217391306</v>
      </c>
      <c r="E83" s="124">
        <v>0</v>
      </c>
      <c r="F83" s="124">
        <v>792.39130434782612</v>
      </c>
      <c r="G83" s="124">
        <v>0</v>
      </c>
      <c r="H83" s="124">
        <v>0</v>
      </c>
      <c r="I83" s="124">
        <v>789.45652173913049</v>
      </c>
      <c r="J83" s="125">
        <v>0</v>
      </c>
      <c r="K83" s="125">
        <v>280.02173913043481</v>
      </c>
      <c r="L83" s="125">
        <v>0</v>
      </c>
    </row>
    <row r="84" spans="1:12" hidden="1">
      <c r="A84" s="122" t="s">
        <v>320</v>
      </c>
      <c r="B84" s="122"/>
      <c r="C84" s="123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5">
        <v>9</v>
      </c>
      <c r="K84" s="125">
        <v>0</v>
      </c>
      <c r="L84" s="125">
        <v>0</v>
      </c>
    </row>
    <row r="85" spans="1:12" hidden="1">
      <c r="A85" s="122" t="s">
        <v>302</v>
      </c>
      <c r="B85" s="122"/>
      <c r="C85" s="123">
        <v>0</v>
      </c>
      <c r="D85" s="124">
        <v>3.5217391304347827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5">
        <v>0</v>
      </c>
      <c r="K85" s="125">
        <v>0</v>
      </c>
      <c r="L85" s="125">
        <v>0</v>
      </c>
    </row>
    <row r="86" spans="1:12" hidden="1">
      <c r="A86" s="122" t="s">
        <v>303</v>
      </c>
      <c r="B86" s="122"/>
      <c r="C86" s="123">
        <v>0</v>
      </c>
      <c r="D86" s="124">
        <v>0</v>
      </c>
      <c r="E86" s="124">
        <v>99.195652173913047</v>
      </c>
      <c r="F86" s="124">
        <v>835.78260869565213</v>
      </c>
      <c r="G86" s="124">
        <v>0</v>
      </c>
      <c r="H86" s="124">
        <v>0</v>
      </c>
      <c r="I86" s="124">
        <v>0</v>
      </c>
      <c r="J86" s="125">
        <v>0</v>
      </c>
      <c r="K86" s="125">
        <v>417</v>
      </c>
      <c r="L86" s="125">
        <v>0</v>
      </c>
    </row>
    <row r="87" spans="1:12" hidden="1">
      <c r="A87" s="122" t="s">
        <v>304</v>
      </c>
      <c r="B87" s="122"/>
      <c r="C87" s="123">
        <v>11633.695652173914</v>
      </c>
      <c r="D87" s="124">
        <v>0</v>
      </c>
      <c r="E87" s="124">
        <v>2786.9565217391305</v>
      </c>
      <c r="F87" s="124">
        <v>0</v>
      </c>
      <c r="G87" s="124">
        <v>0</v>
      </c>
      <c r="H87" s="124">
        <v>0</v>
      </c>
      <c r="I87" s="124">
        <v>0</v>
      </c>
      <c r="J87" s="125">
        <v>0</v>
      </c>
      <c r="K87" s="125">
        <v>0</v>
      </c>
      <c r="L87" s="125">
        <v>0</v>
      </c>
    </row>
    <row r="88" spans="1:12" hidden="1">
      <c r="A88" s="122" t="s">
        <v>314</v>
      </c>
      <c r="B88" s="122"/>
      <c r="C88" s="123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2218.326086956522</v>
      </c>
      <c r="I88" s="124">
        <v>0</v>
      </c>
      <c r="J88" s="125">
        <v>25</v>
      </c>
      <c r="K88" s="125">
        <v>0</v>
      </c>
      <c r="L88" s="125">
        <v>0</v>
      </c>
    </row>
    <row r="89" spans="1:12" hidden="1">
      <c r="A89" s="122"/>
      <c r="B89" s="122"/>
      <c r="C89" s="123"/>
      <c r="D89" s="124"/>
      <c r="E89" s="124"/>
      <c r="F89" s="124"/>
      <c r="G89" s="124"/>
      <c r="H89" s="124"/>
      <c r="I89" s="124"/>
      <c r="J89" s="125"/>
      <c r="K89" s="125"/>
      <c r="L89" s="125"/>
    </row>
    <row r="90" spans="1:12" hidden="1">
      <c r="A90" s="122"/>
      <c r="B90" s="122"/>
      <c r="C90" s="123"/>
      <c r="D90" s="124"/>
      <c r="E90" s="124"/>
      <c r="F90" s="124"/>
      <c r="G90" s="124"/>
      <c r="H90" s="124"/>
      <c r="I90" s="124"/>
      <c r="J90" s="125"/>
      <c r="K90" s="125"/>
      <c r="L90" s="125"/>
    </row>
    <row r="91" spans="1:12" hidden="1">
      <c r="A91" s="122"/>
      <c r="B91" s="122"/>
      <c r="C91" s="123"/>
      <c r="D91" s="124"/>
      <c r="E91" s="124"/>
      <c r="F91" s="124"/>
      <c r="G91" s="124"/>
      <c r="H91" s="124"/>
      <c r="I91" s="124"/>
      <c r="J91" s="125"/>
      <c r="K91" s="125"/>
      <c r="L91" s="125"/>
    </row>
    <row r="92" spans="1:12" hidden="1">
      <c r="A92" s="122"/>
      <c r="B92" s="122"/>
      <c r="C92" s="123"/>
      <c r="D92" s="124"/>
      <c r="E92" s="124"/>
      <c r="F92" s="124"/>
      <c r="G92" s="124"/>
      <c r="H92" s="124"/>
      <c r="I92" s="124"/>
      <c r="J92" s="125"/>
      <c r="K92" s="125"/>
      <c r="L92" s="125"/>
    </row>
    <row r="93" spans="1:12" hidden="1">
      <c r="A93" s="122"/>
      <c r="B93" s="122"/>
      <c r="C93" s="123"/>
      <c r="D93" s="124"/>
      <c r="E93" s="124"/>
      <c r="F93" s="124"/>
      <c r="G93" s="124"/>
      <c r="H93" s="124"/>
      <c r="I93" s="124"/>
      <c r="J93" s="125"/>
      <c r="K93" s="125"/>
      <c r="L93" s="125"/>
    </row>
    <row r="94" spans="1:12" ht="13.5" thickBot="1">
      <c r="A94" s="107"/>
      <c r="B94" s="107"/>
      <c r="C94" s="126"/>
      <c r="D94" s="127"/>
      <c r="E94" s="127"/>
      <c r="F94" s="127"/>
      <c r="G94" s="127"/>
      <c r="H94" s="127"/>
      <c r="I94" s="127"/>
      <c r="J94" s="128"/>
      <c r="K94" s="128"/>
      <c r="L94" s="128"/>
    </row>
    <row r="95" spans="1:12" ht="14.1" customHeight="1">
      <c r="A95" s="129" t="s">
        <v>30</v>
      </c>
      <c r="B95" s="129"/>
    </row>
    <row r="96" spans="1:12" ht="11.1" customHeight="1">
      <c r="A96" s="129" t="s">
        <v>321</v>
      </c>
      <c r="B96" s="129"/>
    </row>
    <row r="97" spans="1:12" ht="11.1" customHeight="1">
      <c r="A97" s="130" t="s">
        <v>58</v>
      </c>
      <c r="B97" s="130"/>
    </row>
    <row r="98" spans="1:12">
      <c r="C98" s="131"/>
      <c r="D98" s="131"/>
      <c r="E98" s="131"/>
      <c r="F98" s="131"/>
      <c r="G98" s="131"/>
      <c r="H98" s="131"/>
      <c r="I98" s="131"/>
      <c r="J98" s="131"/>
      <c r="K98" s="131"/>
      <c r="L98" s="131"/>
    </row>
    <row r="99" spans="1:12">
      <c r="C99" s="78"/>
      <c r="D99" s="78"/>
      <c r="E99" s="78"/>
      <c r="F99" s="78"/>
      <c r="G99" s="78"/>
      <c r="H99" s="78"/>
      <c r="I99" s="78"/>
      <c r="J99" s="78"/>
      <c r="K99" s="78"/>
      <c r="L99" s="78"/>
    </row>
  </sheetData>
  <sortState xmlns:xlrd2="http://schemas.microsoft.com/office/spreadsheetml/2017/richdata2" ref="A30:L39">
    <sortCondition ref="A30:A39"/>
  </sortState>
  <phoneticPr fontId="28" type="noConversion"/>
  <printOptions horizontalCentered="1" verticalCentered="1"/>
  <pageMargins left="0.59055118110236227" right="0.59055118110236227" top="0.98555118110236228" bottom="0.59055118110236227" header="0" footer="0"/>
  <pageSetup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D4B34"/>
  </sheetPr>
  <dimension ref="A1:L49"/>
  <sheetViews>
    <sheetView showGridLines="0" zoomScale="95" zoomScaleNormal="100" workbookViewId="0">
      <pane ySplit="10" topLeftCell="A11" activePane="bottomLeft" state="frozen"/>
      <selection activeCell="F69" sqref="F69:I69"/>
      <selection pane="bottomLeft"/>
    </sheetView>
  </sheetViews>
  <sheetFormatPr baseColWidth="10" defaultColWidth="11.42578125" defaultRowHeight="12.75"/>
  <cols>
    <col min="1" max="1" width="2" style="133" bestFit="1" customWidth="1"/>
    <col min="2" max="2" width="16.140625" style="133" customWidth="1"/>
    <col min="3" max="3" width="57.5703125" style="133" customWidth="1"/>
    <col min="4" max="11" width="11.85546875" style="133" customWidth="1"/>
    <col min="12" max="12" width="8.85546875" style="62" bestFit="1" customWidth="1"/>
    <col min="13" max="16384" width="11.42578125" style="62"/>
  </cols>
  <sheetData>
    <row r="1" spans="1:12" ht="30">
      <c r="C1" s="134"/>
      <c r="K1" s="103" t="s">
        <v>54</v>
      </c>
    </row>
    <row r="3" spans="1:12" ht="20.25">
      <c r="A3" s="135" t="s">
        <v>18</v>
      </c>
      <c r="E3" s="287"/>
      <c r="F3" s="287"/>
      <c r="G3" s="287"/>
      <c r="H3" s="287"/>
      <c r="I3" s="287"/>
      <c r="J3" s="287"/>
      <c r="K3" s="287"/>
      <c r="L3" s="288"/>
    </row>
    <row r="4" spans="1:12">
      <c r="E4" s="287"/>
      <c r="F4" s="287"/>
      <c r="G4" s="287"/>
      <c r="H4" s="287"/>
      <c r="I4" s="287"/>
      <c r="J4" s="287"/>
      <c r="K4" s="287"/>
      <c r="L4" s="288"/>
    </row>
    <row r="5" spans="1:12">
      <c r="A5" s="136" t="s">
        <v>226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2">
      <c r="A6" s="137" t="s">
        <v>71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2">
      <c r="A7" s="137" t="s">
        <v>343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</row>
    <row r="8" spans="1:12" ht="13.5" thickBot="1"/>
    <row r="9" spans="1:12" ht="13.5" thickBot="1">
      <c r="D9" s="226" t="s">
        <v>333</v>
      </c>
      <c r="E9" s="227"/>
      <c r="F9" s="227"/>
      <c r="G9" s="227"/>
      <c r="H9" s="227"/>
      <c r="I9" s="227"/>
      <c r="J9" s="227"/>
      <c r="K9" s="228"/>
    </row>
    <row r="10" spans="1:12" s="140" customFormat="1">
      <c r="A10" s="133"/>
      <c r="B10" s="133" t="s">
        <v>77</v>
      </c>
      <c r="C10" s="133" t="s">
        <v>78</v>
      </c>
      <c r="D10" s="138" t="s">
        <v>342</v>
      </c>
      <c r="E10" s="139" t="str">
        <f t="shared" ref="E10:J10" si="0">_xlfn.CONCAT(MID(D10,1,4)+1,"-",MID((MID(D10,1,4)+2),3,4))</f>
        <v>2017-18</v>
      </c>
      <c r="F10" s="139" t="str">
        <f t="shared" si="0"/>
        <v>2018-19</v>
      </c>
      <c r="G10" s="139" t="str">
        <f t="shared" si="0"/>
        <v>2019-20</v>
      </c>
      <c r="H10" s="139" t="str">
        <f t="shared" si="0"/>
        <v>2020-21</v>
      </c>
      <c r="I10" s="139" t="str">
        <f t="shared" si="0"/>
        <v>2021-22</v>
      </c>
      <c r="J10" s="139" t="str">
        <f t="shared" si="0"/>
        <v>2022-23</v>
      </c>
      <c r="K10" s="138" t="str">
        <f>_xlfn.CONCAT(MID(J10,1,4)+1,"-",MID((MID(J10,1,4)+2),3,4)," *")</f>
        <v>2023-24 *</v>
      </c>
    </row>
    <row r="11" spans="1:12" s="140" customFormat="1" ht="7.5" customHeight="1" thickBot="1">
      <c r="A11" s="133"/>
      <c r="B11" s="133"/>
      <c r="C11" s="133"/>
      <c r="D11" s="141"/>
      <c r="E11" s="142"/>
      <c r="F11" s="142"/>
      <c r="G11" s="142"/>
      <c r="H11" s="142"/>
      <c r="I11" s="142"/>
      <c r="J11" s="142"/>
      <c r="K11" s="141"/>
    </row>
    <row r="12" spans="1:12" ht="13.5" thickBot="1">
      <c r="B12" s="229" t="s">
        <v>46</v>
      </c>
      <c r="C12" s="230" t="s">
        <v>45</v>
      </c>
      <c r="D12" s="141"/>
      <c r="E12" s="142"/>
      <c r="F12" s="142"/>
      <c r="G12" s="142"/>
      <c r="H12" s="142"/>
      <c r="I12" s="142"/>
      <c r="J12" s="142"/>
      <c r="K12" s="141"/>
    </row>
    <row r="13" spans="1:12" ht="5.0999999999999996" customHeight="1">
      <c r="B13" s="143"/>
      <c r="D13" s="141"/>
      <c r="E13" s="142"/>
      <c r="F13" s="142"/>
      <c r="G13" s="142"/>
      <c r="H13" s="142"/>
      <c r="I13" s="142"/>
      <c r="J13" s="142"/>
      <c r="K13" s="141"/>
    </row>
    <row r="14" spans="1:12" s="144" customFormat="1">
      <c r="A14" s="133"/>
      <c r="B14" s="231" t="s">
        <v>47</v>
      </c>
      <c r="C14" s="231" t="s">
        <v>79</v>
      </c>
      <c r="D14" s="232">
        <f t="shared" ref="D14" si="1">SUM(D16,D23)</f>
        <v>68773337</v>
      </c>
      <c r="E14" s="233">
        <f t="shared" ref="E14:K14" si="2">SUM(E16,E23)</f>
        <v>75265039</v>
      </c>
      <c r="F14" s="233">
        <f t="shared" si="2"/>
        <v>65470034</v>
      </c>
      <c r="G14" s="233">
        <f t="shared" si="2"/>
        <v>68353581</v>
      </c>
      <c r="H14" s="233">
        <f t="shared" si="2"/>
        <v>68364490.907999992</v>
      </c>
      <c r="I14" s="233">
        <f t="shared" si="2"/>
        <v>63821733.499000005</v>
      </c>
      <c r="J14" s="233">
        <f t="shared" si="2"/>
        <v>60044384.551000014</v>
      </c>
      <c r="K14" s="232">
        <f t="shared" si="2"/>
        <v>61033340.486000001</v>
      </c>
    </row>
    <row r="15" spans="1:12" ht="5.0999999999999996" customHeight="1">
      <c r="B15" s="143"/>
      <c r="C15" s="143"/>
      <c r="D15" s="141"/>
      <c r="E15" s="142"/>
      <c r="F15" s="142"/>
      <c r="G15" s="142"/>
      <c r="H15" s="142"/>
      <c r="I15" s="142"/>
      <c r="J15" s="142"/>
      <c r="K15" s="141"/>
    </row>
    <row r="16" spans="1:12">
      <c r="B16" s="145" t="s">
        <v>80</v>
      </c>
      <c r="C16" s="146" t="s">
        <v>81</v>
      </c>
      <c r="D16" s="147">
        <f t="shared" ref="D16" si="3">SUM(D17:D21)</f>
        <v>68773337</v>
      </c>
      <c r="E16" s="148">
        <f t="shared" ref="E16:K16" si="4">SUM(E17:E21)</f>
        <v>75265039</v>
      </c>
      <c r="F16" s="148">
        <f t="shared" si="4"/>
        <v>65470034</v>
      </c>
      <c r="G16" s="148">
        <f t="shared" si="4"/>
        <v>68353581</v>
      </c>
      <c r="H16" s="148">
        <f t="shared" si="4"/>
        <v>68364490.907999992</v>
      </c>
      <c r="I16" s="148">
        <f t="shared" si="4"/>
        <v>63821733.499000005</v>
      </c>
      <c r="J16" s="148">
        <f t="shared" si="4"/>
        <v>60044384.551000014</v>
      </c>
      <c r="K16" s="149">
        <f t="shared" si="4"/>
        <v>61033340.486000001</v>
      </c>
    </row>
    <row r="17" spans="1:11">
      <c r="B17" s="143" t="s">
        <v>37</v>
      </c>
      <c r="C17" s="143" t="s">
        <v>82</v>
      </c>
      <c r="D17" s="150">
        <v>967</v>
      </c>
      <c r="E17" s="151">
        <v>0</v>
      </c>
      <c r="F17" s="151">
        <v>848</v>
      </c>
      <c r="G17" s="151">
        <v>33</v>
      </c>
      <c r="H17" s="151">
        <v>247.13000000000002</v>
      </c>
      <c r="I17" s="151">
        <v>1121.8</v>
      </c>
      <c r="J17" s="151">
        <v>2.25</v>
      </c>
      <c r="K17" s="150">
        <v>1436.5</v>
      </c>
    </row>
    <row r="18" spans="1:11">
      <c r="B18" s="143" t="s">
        <v>38</v>
      </c>
      <c r="C18" s="143" t="s">
        <v>83</v>
      </c>
      <c r="D18" s="150">
        <v>358</v>
      </c>
      <c r="E18" s="151">
        <v>47</v>
      </c>
      <c r="F18" s="151">
        <v>2441</v>
      </c>
      <c r="G18" s="151">
        <v>454</v>
      </c>
      <c r="H18" s="151">
        <v>100</v>
      </c>
      <c r="I18" s="151">
        <v>138</v>
      </c>
      <c r="J18" s="151">
        <v>0</v>
      </c>
      <c r="K18" s="150">
        <v>245.5</v>
      </c>
    </row>
    <row r="19" spans="1:11">
      <c r="A19" s="292"/>
      <c r="B19" s="234" t="s">
        <v>140</v>
      </c>
      <c r="C19" s="235" t="s">
        <v>84</v>
      </c>
      <c r="D19" s="236">
        <v>233193</v>
      </c>
      <c r="E19" s="237">
        <v>214618</v>
      </c>
      <c r="F19" s="237">
        <v>261214</v>
      </c>
      <c r="G19" s="237">
        <v>180028</v>
      </c>
      <c r="H19" s="237">
        <v>109861.5</v>
      </c>
      <c r="I19" s="237">
        <v>62790</v>
      </c>
      <c r="J19" s="237">
        <v>107663</v>
      </c>
      <c r="K19" s="238">
        <v>10741</v>
      </c>
    </row>
    <row r="20" spans="1:11">
      <c r="A20" s="293"/>
      <c r="B20" s="239" t="s">
        <v>141</v>
      </c>
      <c r="C20" s="240" t="s">
        <v>85</v>
      </c>
      <c r="D20" s="241">
        <v>68538818</v>
      </c>
      <c r="E20" s="242">
        <v>75044200</v>
      </c>
      <c r="F20" s="242">
        <v>65205347</v>
      </c>
      <c r="G20" s="242">
        <v>68172336</v>
      </c>
      <c r="H20" s="242">
        <v>68252140.777999997</v>
      </c>
      <c r="I20" s="242">
        <v>63739644.199000008</v>
      </c>
      <c r="J20" s="242">
        <v>59934439.501000017</v>
      </c>
      <c r="K20" s="243">
        <v>61015575.215999998</v>
      </c>
    </row>
    <row r="21" spans="1:11">
      <c r="B21" s="143" t="s">
        <v>39</v>
      </c>
      <c r="C21" s="143" t="s">
        <v>86</v>
      </c>
      <c r="D21" s="150">
        <v>1</v>
      </c>
      <c r="E21" s="151">
        <v>6174</v>
      </c>
      <c r="F21" s="151">
        <v>184</v>
      </c>
      <c r="G21" s="151">
        <v>730</v>
      </c>
      <c r="H21" s="151">
        <v>2141.5</v>
      </c>
      <c r="I21" s="151">
        <v>18039.5</v>
      </c>
      <c r="J21" s="151">
        <v>2279.8000000000002</v>
      </c>
      <c r="K21" s="150">
        <v>5342.2699999999995</v>
      </c>
    </row>
    <row r="22" spans="1:11" s="144" customFormat="1" ht="5.0999999999999996" customHeight="1">
      <c r="A22" s="133"/>
      <c r="B22" s="143"/>
      <c r="C22" s="133"/>
      <c r="D22" s="141"/>
      <c r="E22" s="142"/>
      <c r="F22" s="142"/>
      <c r="G22" s="142"/>
      <c r="H22" s="142"/>
      <c r="I22" s="142"/>
      <c r="J22" s="142"/>
      <c r="K22" s="141"/>
    </row>
    <row r="23" spans="1:11">
      <c r="B23" s="145" t="s">
        <v>87</v>
      </c>
      <c r="C23" s="146" t="s">
        <v>88</v>
      </c>
      <c r="D23" s="147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9">
        <v>0</v>
      </c>
    </row>
    <row r="24" spans="1:11">
      <c r="B24" s="143"/>
      <c r="D24" s="141"/>
      <c r="E24" s="142"/>
      <c r="F24" s="142"/>
      <c r="G24" s="142"/>
      <c r="H24" s="142"/>
      <c r="I24" s="142"/>
      <c r="J24" s="142"/>
      <c r="K24" s="141"/>
    </row>
    <row r="25" spans="1:11">
      <c r="B25" s="231" t="s">
        <v>48</v>
      </c>
      <c r="C25" s="231" t="s">
        <v>89</v>
      </c>
      <c r="D25" s="232">
        <f t="shared" ref="D25:J25" si="5">SUM(D27,D34)</f>
        <v>395587</v>
      </c>
      <c r="E25" s="233">
        <f t="shared" si="5"/>
        <v>375663</v>
      </c>
      <c r="F25" s="233">
        <f t="shared" si="5"/>
        <v>384011</v>
      </c>
      <c r="G25" s="233">
        <f t="shared" si="5"/>
        <v>414720</v>
      </c>
      <c r="H25" s="233">
        <f t="shared" si="5"/>
        <v>539026.61500000011</v>
      </c>
      <c r="I25" s="233">
        <f t="shared" si="5"/>
        <v>494302.98700000008</v>
      </c>
      <c r="J25" s="233">
        <f t="shared" si="5"/>
        <v>360466.62199999986</v>
      </c>
      <c r="K25" s="232">
        <f t="shared" ref="K25" si="6">SUM(K27,K34)</f>
        <v>364471.02799999999</v>
      </c>
    </row>
    <row r="26" spans="1:11" ht="5.0999999999999996" customHeight="1">
      <c r="B26" s="143"/>
      <c r="C26" s="143"/>
      <c r="D26" s="141"/>
      <c r="E26" s="142"/>
      <c r="F26" s="142"/>
      <c r="G26" s="142"/>
      <c r="H26" s="142"/>
      <c r="I26" s="142"/>
      <c r="J26" s="142"/>
      <c r="K26" s="141"/>
    </row>
    <row r="27" spans="1:11">
      <c r="B27" s="145" t="s">
        <v>90</v>
      </c>
      <c r="C27" s="146" t="s">
        <v>81</v>
      </c>
      <c r="D27" s="147">
        <f t="shared" ref="D27:K27" si="7">SUM(D28:D32)</f>
        <v>395123</v>
      </c>
      <c r="E27" s="148">
        <f t="shared" si="7"/>
        <v>375634</v>
      </c>
      <c r="F27" s="148">
        <f t="shared" si="7"/>
        <v>384011</v>
      </c>
      <c r="G27" s="148">
        <f t="shared" si="7"/>
        <v>414720</v>
      </c>
      <c r="H27" s="148">
        <f t="shared" si="7"/>
        <v>538995.30500000005</v>
      </c>
      <c r="I27" s="148">
        <f t="shared" si="7"/>
        <v>493159.12700000009</v>
      </c>
      <c r="J27" s="148">
        <f t="shared" si="7"/>
        <v>352930.04399999988</v>
      </c>
      <c r="K27" s="149">
        <f t="shared" si="7"/>
        <v>349122.44199999998</v>
      </c>
    </row>
    <row r="28" spans="1:11" s="144" customFormat="1">
      <c r="A28" s="133"/>
      <c r="B28" s="143" t="s">
        <v>40</v>
      </c>
      <c r="C28" s="143" t="s">
        <v>91</v>
      </c>
      <c r="D28" s="150">
        <v>0</v>
      </c>
      <c r="E28" s="151">
        <v>0</v>
      </c>
      <c r="F28" s="151">
        <v>0</v>
      </c>
      <c r="G28" s="151">
        <v>113</v>
      </c>
      <c r="H28" s="151">
        <v>105</v>
      </c>
      <c r="I28" s="151">
        <v>0</v>
      </c>
      <c r="J28" s="151">
        <v>183.3</v>
      </c>
      <c r="K28" s="150">
        <v>2</v>
      </c>
    </row>
    <row r="29" spans="1:11">
      <c r="B29" s="143" t="s">
        <v>100</v>
      </c>
      <c r="C29" s="143" t="s">
        <v>92</v>
      </c>
      <c r="D29" s="150">
        <v>2010</v>
      </c>
      <c r="E29" s="151">
        <v>2162</v>
      </c>
      <c r="F29" s="151">
        <v>1083</v>
      </c>
      <c r="G29" s="151">
        <v>2396</v>
      </c>
      <c r="H29" s="151">
        <v>2521.8200000000002</v>
      </c>
      <c r="I29" s="151">
        <v>133579.47999999998</v>
      </c>
      <c r="J29" s="151">
        <v>1385.0500000000002</v>
      </c>
      <c r="K29" s="150">
        <v>281.27</v>
      </c>
    </row>
    <row r="30" spans="1:11" s="140" customFormat="1">
      <c r="A30" s="133"/>
      <c r="B30" s="143" t="s">
        <v>101</v>
      </c>
      <c r="C30" s="143" t="s">
        <v>93</v>
      </c>
      <c r="D30" s="150">
        <v>5039</v>
      </c>
      <c r="E30" s="151">
        <v>4913</v>
      </c>
      <c r="F30" s="151">
        <v>4467</v>
      </c>
      <c r="G30" s="151">
        <v>5766</v>
      </c>
      <c r="H30" s="151">
        <v>7303.59</v>
      </c>
      <c r="I30" s="151">
        <v>2588.73</v>
      </c>
      <c r="J30" s="151">
        <v>3395.47</v>
      </c>
      <c r="K30" s="150">
        <v>722.58</v>
      </c>
    </row>
    <row r="31" spans="1:11" s="140" customFormat="1">
      <c r="A31" s="133"/>
      <c r="B31" s="143" t="s">
        <v>334</v>
      </c>
      <c r="C31" s="143" t="s">
        <v>335</v>
      </c>
      <c r="D31" s="150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0</v>
      </c>
      <c r="J31" s="151">
        <v>5219.8099999999995</v>
      </c>
      <c r="K31" s="150">
        <v>11406.06</v>
      </c>
    </row>
    <row r="32" spans="1:11">
      <c r="B32" s="143" t="s">
        <v>41</v>
      </c>
      <c r="C32" s="143" t="s">
        <v>86</v>
      </c>
      <c r="D32" s="150">
        <v>388074</v>
      </c>
      <c r="E32" s="151">
        <v>368559</v>
      </c>
      <c r="F32" s="151">
        <v>378461</v>
      </c>
      <c r="G32" s="151">
        <v>406445</v>
      </c>
      <c r="H32" s="151">
        <v>529064.89500000002</v>
      </c>
      <c r="I32" s="151">
        <v>356990.91700000007</v>
      </c>
      <c r="J32" s="151">
        <v>342746.41399999987</v>
      </c>
      <c r="K32" s="150">
        <v>336710.53200000001</v>
      </c>
    </row>
    <row r="33" spans="1:11" ht="5.0999999999999996" customHeight="1">
      <c r="B33" s="143"/>
      <c r="D33" s="141"/>
      <c r="E33" s="142"/>
      <c r="F33" s="142"/>
      <c r="G33" s="142"/>
      <c r="H33" s="142"/>
      <c r="I33" s="142"/>
      <c r="J33" s="142"/>
      <c r="K33" s="141"/>
    </row>
    <row r="34" spans="1:11">
      <c r="B34" s="145" t="s">
        <v>94</v>
      </c>
      <c r="C34" s="146" t="s">
        <v>88</v>
      </c>
      <c r="D34" s="147">
        <v>464</v>
      </c>
      <c r="E34" s="148">
        <v>29</v>
      </c>
      <c r="F34" s="148">
        <v>0</v>
      </c>
      <c r="G34" s="148">
        <v>0</v>
      </c>
      <c r="H34" s="148">
        <v>31.31</v>
      </c>
      <c r="I34" s="148">
        <v>1143.8599999999999</v>
      </c>
      <c r="J34" s="148">
        <v>7536.5780000000004</v>
      </c>
      <c r="K34" s="149">
        <v>15348.586000000003</v>
      </c>
    </row>
    <row r="35" spans="1:11" ht="13.5" thickBot="1">
      <c r="D35" s="150"/>
      <c r="E35" s="151"/>
      <c r="F35" s="151"/>
      <c r="G35" s="151"/>
      <c r="H35" s="151"/>
      <c r="I35" s="151"/>
      <c r="J35" s="151"/>
      <c r="K35" s="150"/>
    </row>
    <row r="36" spans="1:11" ht="13.5" thickBot="1">
      <c r="B36" s="229" t="s">
        <v>49</v>
      </c>
      <c r="C36" s="230" t="s">
        <v>95</v>
      </c>
      <c r="D36" s="141"/>
      <c r="E36" s="142"/>
      <c r="F36" s="142"/>
      <c r="G36" s="142"/>
      <c r="H36" s="142"/>
      <c r="I36" s="142"/>
      <c r="J36" s="142"/>
      <c r="K36" s="141"/>
    </row>
    <row r="37" spans="1:11" ht="5.0999999999999996" customHeight="1">
      <c r="B37" s="143"/>
      <c r="D37" s="141"/>
      <c r="E37" s="142"/>
      <c r="F37" s="142"/>
      <c r="G37" s="142"/>
      <c r="H37" s="142"/>
      <c r="I37" s="142"/>
      <c r="J37" s="142"/>
      <c r="K37" s="141"/>
    </row>
    <row r="38" spans="1:11">
      <c r="B38" s="231" t="s">
        <v>96</v>
      </c>
      <c r="C38" s="231" t="s">
        <v>97</v>
      </c>
      <c r="D38" s="232">
        <f t="shared" ref="D38:K38" si="8">SUM(D39:D41)</f>
        <v>12888</v>
      </c>
      <c r="E38" s="233">
        <f t="shared" si="8"/>
        <v>27080</v>
      </c>
      <c r="F38" s="233">
        <f t="shared" si="8"/>
        <v>53153</v>
      </c>
      <c r="G38" s="233">
        <f t="shared" si="8"/>
        <v>28860</v>
      </c>
      <c r="H38" s="233">
        <f t="shared" si="8"/>
        <v>15152.800000000001</v>
      </c>
      <c r="I38" s="233">
        <f t="shared" si="8"/>
        <v>10175.337</v>
      </c>
      <c r="J38" s="233">
        <f t="shared" si="8"/>
        <v>23193.05</v>
      </c>
      <c r="K38" s="232">
        <f t="shared" si="8"/>
        <v>53506.950000000012</v>
      </c>
    </row>
    <row r="39" spans="1:11">
      <c r="B39" s="152" t="s">
        <v>42</v>
      </c>
      <c r="C39" s="143" t="s">
        <v>98</v>
      </c>
      <c r="D39" s="150">
        <v>2295</v>
      </c>
      <c r="E39" s="151">
        <v>5210</v>
      </c>
      <c r="F39" s="151">
        <v>21192</v>
      </c>
      <c r="G39" s="151">
        <v>1595</v>
      </c>
      <c r="H39" s="151">
        <v>3597.2599999999998</v>
      </c>
      <c r="I39" s="151">
        <v>2128.5</v>
      </c>
      <c r="J39" s="151">
        <v>130.64999999999998</v>
      </c>
      <c r="K39" s="150">
        <v>294.94</v>
      </c>
    </row>
    <row r="40" spans="1:11" s="154" customFormat="1">
      <c r="A40" s="153"/>
      <c r="B40" s="152" t="s">
        <v>43</v>
      </c>
      <c r="C40" s="143" t="s">
        <v>86</v>
      </c>
      <c r="D40" s="150">
        <v>6856</v>
      </c>
      <c r="E40" s="151">
        <v>13438</v>
      </c>
      <c r="F40" s="151">
        <v>27284</v>
      </c>
      <c r="G40" s="151">
        <v>18964</v>
      </c>
      <c r="H40" s="151">
        <v>1656.8670000000002</v>
      </c>
      <c r="I40" s="151">
        <v>4321.8670000000002</v>
      </c>
      <c r="J40" s="151">
        <v>86.9</v>
      </c>
      <c r="K40" s="150">
        <v>105.09</v>
      </c>
    </row>
    <row r="41" spans="1:11" s="144" customFormat="1">
      <c r="A41" s="133"/>
      <c r="B41" s="152" t="s">
        <v>44</v>
      </c>
      <c r="C41" s="143" t="s">
        <v>99</v>
      </c>
      <c r="D41" s="150">
        <v>3737</v>
      </c>
      <c r="E41" s="151">
        <v>8432</v>
      </c>
      <c r="F41" s="151">
        <v>4677</v>
      </c>
      <c r="G41" s="151">
        <v>8301</v>
      </c>
      <c r="H41" s="151">
        <v>9898.6730000000007</v>
      </c>
      <c r="I41" s="151">
        <v>3724.97</v>
      </c>
      <c r="J41" s="151">
        <v>22975.5</v>
      </c>
      <c r="K41" s="150">
        <v>53106.920000000013</v>
      </c>
    </row>
    <row r="42" spans="1:11" ht="5.0999999999999996" customHeight="1" thickBot="1">
      <c r="D42" s="150"/>
      <c r="E42" s="151"/>
      <c r="F42" s="151"/>
      <c r="G42" s="151"/>
      <c r="H42" s="151"/>
      <c r="I42" s="151"/>
      <c r="J42" s="151"/>
      <c r="K42" s="150"/>
    </row>
    <row r="43" spans="1:11" ht="13.5" thickBot="1">
      <c r="A43" s="155"/>
      <c r="B43" s="244" t="s">
        <v>157</v>
      </c>
      <c r="C43" s="245"/>
      <c r="D43" s="246">
        <f>SUM(D14,D25,D38)</f>
        <v>69181812</v>
      </c>
      <c r="E43" s="247">
        <f t="shared" ref="E43:K43" si="9">SUM(E14,E25,E38)</f>
        <v>75667782</v>
      </c>
      <c r="F43" s="247">
        <f t="shared" si="9"/>
        <v>65907198</v>
      </c>
      <c r="G43" s="247">
        <f t="shared" si="9"/>
        <v>68797161</v>
      </c>
      <c r="H43" s="247">
        <f t="shared" si="9"/>
        <v>68918670.322999984</v>
      </c>
      <c r="I43" s="247">
        <f t="shared" si="9"/>
        <v>64326211.823000006</v>
      </c>
      <c r="J43" s="247">
        <f t="shared" si="9"/>
        <v>60428044.223000012</v>
      </c>
      <c r="K43" s="248">
        <f t="shared" si="9"/>
        <v>61451318.464000002</v>
      </c>
    </row>
    <row r="44" spans="1:11" s="154" customFormat="1" ht="15" customHeight="1">
      <c r="A44" s="133"/>
      <c r="B44" s="156" t="s">
        <v>228</v>
      </c>
      <c r="C44" s="152"/>
      <c r="D44" s="155"/>
      <c r="E44" s="155"/>
      <c r="F44" s="155"/>
      <c r="G44" s="155"/>
      <c r="H44" s="155"/>
      <c r="I44" s="155"/>
      <c r="J44" s="155"/>
      <c r="K44" s="155"/>
    </row>
    <row r="45" spans="1:11" ht="11.45" customHeight="1">
      <c r="B45" s="157" t="s">
        <v>58</v>
      </c>
      <c r="C45" s="152"/>
    </row>
    <row r="46" spans="1:11">
      <c r="D46" s="200"/>
      <c r="E46" s="200"/>
      <c r="F46" s="200"/>
      <c r="G46" s="200"/>
      <c r="H46" s="200"/>
      <c r="I46" s="200"/>
      <c r="J46" s="200"/>
      <c r="K46" s="200"/>
    </row>
    <row r="47" spans="1:11">
      <c r="D47" s="201"/>
      <c r="E47" s="201"/>
      <c r="F47" s="132"/>
      <c r="G47" s="132"/>
      <c r="H47" s="132"/>
      <c r="I47" s="132"/>
      <c r="J47" s="132"/>
      <c r="K47" s="132"/>
    </row>
    <row r="48" spans="1:11">
      <c r="D48" s="150"/>
      <c r="E48" s="150"/>
      <c r="F48" s="150"/>
      <c r="G48" s="150"/>
      <c r="H48" s="150"/>
      <c r="I48" s="150"/>
      <c r="J48" s="150"/>
      <c r="K48" s="150"/>
    </row>
    <row r="49" spans="4:11">
      <c r="D49" s="199"/>
      <c r="E49" s="199"/>
      <c r="F49" s="199"/>
      <c r="G49" s="199"/>
      <c r="H49" s="199"/>
      <c r="I49" s="199"/>
      <c r="J49" s="199"/>
      <c r="K49" s="199"/>
    </row>
  </sheetData>
  <mergeCells count="1">
    <mergeCell ref="A19:A20"/>
  </mergeCells>
  <phoneticPr fontId="7" type="noConversion"/>
  <printOptions horizontalCentered="1" verticalCentered="1"/>
  <pageMargins left="0.59055118110236227" right="0.59055118110236227" top="0.98555118110236228" bottom="0.59055118110236227" header="0" footer="0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K52"/>
  <sheetViews>
    <sheetView showGridLines="0" zoomScale="95" zoomScaleNormal="100" workbookViewId="0">
      <pane xSplit="2" ySplit="10" topLeftCell="C11" activePane="bottomRight" state="frozen"/>
      <selection activeCell="F69" sqref="F69:I69"/>
      <selection pane="topRight" activeCell="F69" sqref="F69:I69"/>
      <selection pane="bottomLeft" activeCell="F69" sqref="F69:I69"/>
      <selection pane="bottomRight"/>
    </sheetView>
  </sheetViews>
  <sheetFormatPr baseColWidth="10" defaultColWidth="11.42578125" defaultRowHeight="12.75"/>
  <cols>
    <col min="1" max="1" width="16.140625" style="133" customWidth="1"/>
    <col min="2" max="2" width="57.5703125" style="133" customWidth="1"/>
    <col min="3" max="10" width="11.85546875" style="133" customWidth="1"/>
    <col min="11" max="11" width="3.140625" style="133" customWidth="1"/>
    <col min="12" max="14" width="11.42578125" style="62"/>
    <col min="15" max="15" width="20" style="62" bestFit="1" customWidth="1"/>
    <col min="16" max="16" width="16.28515625" style="62" customWidth="1"/>
    <col min="17" max="16384" width="11.42578125" style="62"/>
  </cols>
  <sheetData>
    <row r="1" spans="1:11" ht="30">
      <c r="B1" s="134"/>
      <c r="J1" s="103" t="s">
        <v>55</v>
      </c>
    </row>
    <row r="3" spans="1:11" ht="20.25">
      <c r="A3" s="135" t="s">
        <v>18</v>
      </c>
      <c r="C3" s="158"/>
      <c r="D3" s="158"/>
      <c r="E3" s="158"/>
      <c r="F3" s="158"/>
      <c r="G3" s="158"/>
      <c r="H3" s="158"/>
      <c r="I3" s="158"/>
      <c r="J3" s="158"/>
    </row>
    <row r="5" spans="1:11">
      <c r="A5" s="136" t="s">
        <v>227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1">
      <c r="A6" s="137" t="s">
        <v>71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1">
      <c r="A7" s="137" t="s">
        <v>343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1" ht="13.5" thickBot="1"/>
    <row r="9" spans="1:11" ht="13.5" thickBot="1">
      <c r="C9" s="249" t="s">
        <v>333</v>
      </c>
      <c r="D9" s="250"/>
      <c r="E9" s="250"/>
      <c r="F9" s="250"/>
      <c r="G9" s="250"/>
      <c r="H9" s="250"/>
      <c r="I9" s="250"/>
      <c r="J9" s="251"/>
    </row>
    <row r="10" spans="1:11" s="140" customFormat="1">
      <c r="A10" s="133" t="s">
        <v>77</v>
      </c>
      <c r="B10" s="133" t="s">
        <v>78</v>
      </c>
      <c r="C10" s="159" t="s">
        <v>342</v>
      </c>
      <c r="D10" s="160" t="str">
        <f t="shared" ref="D10:I10" si="0">_xlfn.CONCAT(MID(C10,1,4)+1,"-",MID((MID(C10,1,4)+2),3,4))</f>
        <v>2017-18</v>
      </c>
      <c r="E10" s="160" t="str">
        <f t="shared" si="0"/>
        <v>2018-19</v>
      </c>
      <c r="F10" s="160" t="str">
        <f t="shared" si="0"/>
        <v>2019-20</v>
      </c>
      <c r="G10" s="160" t="str">
        <f t="shared" si="0"/>
        <v>2020-21</v>
      </c>
      <c r="H10" s="160" t="str">
        <f t="shared" si="0"/>
        <v>2021-22</v>
      </c>
      <c r="I10" s="160" t="str">
        <f t="shared" si="0"/>
        <v>2022-23</v>
      </c>
      <c r="J10" s="159" t="str">
        <f>_xlfn.CONCAT(MID(I10,1,4)+1,"-",MID((MID(I10,1,4)+2),3,4)," *")</f>
        <v>2023-24 *</v>
      </c>
      <c r="K10" s="161"/>
    </row>
    <row r="11" spans="1:11" s="140" customFormat="1" ht="7.5" customHeight="1" thickBot="1">
      <c r="A11" s="133"/>
      <c r="B11" s="133"/>
      <c r="C11" s="161"/>
      <c r="D11" s="162"/>
      <c r="E11" s="162"/>
      <c r="F11" s="162"/>
      <c r="G11" s="162"/>
      <c r="H11" s="162"/>
      <c r="I11" s="162"/>
      <c r="J11" s="161"/>
      <c r="K11" s="161"/>
    </row>
    <row r="12" spans="1:11" ht="13.5" thickBot="1">
      <c r="A12" s="229" t="s">
        <v>46</v>
      </c>
      <c r="B12" s="230" t="s">
        <v>45</v>
      </c>
      <c r="C12" s="141"/>
      <c r="D12" s="142"/>
      <c r="E12" s="142"/>
      <c r="F12" s="142"/>
      <c r="G12" s="142"/>
      <c r="H12" s="142"/>
      <c r="I12" s="142"/>
      <c r="J12" s="141"/>
    </row>
    <row r="13" spans="1:11" ht="5.0999999999999996" customHeight="1">
      <c r="A13" s="143"/>
      <c r="B13" s="143"/>
      <c r="C13" s="141"/>
      <c r="D13" s="142"/>
      <c r="E13" s="142"/>
      <c r="F13" s="142"/>
      <c r="G13" s="142"/>
      <c r="H13" s="142"/>
      <c r="I13" s="142"/>
      <c r="J13" s="141"/>
    </row>
    <row r="14" spans="1:11" s="144" customFormat="1">
      <c r="A14" s="231" t="s">
        <v>47</v>
      </c>
      <c r="B14" s="231" t="s">
        <v>79</v>
      </c>
      <c r="C14" s="232">
        <f t="shared" ref="C14:F14" si="1">SUM(C16,C23)</f>
        <v>4903210</v>
      </c>
      <c r="D14" s="233">
        <f t="shared" si="1"/>
        <v>3540249</v>
      </c>
      <c r="E14" s="233">
        <f t="shared" si="1"/>
        <v>13354691</v>
      </c>
      <c r="F14" s="233">
        <f t="shared" si="1"/>
        <v>12167191</v>
      </c>
      <c r="G14" s="233">
        <f t="shared" ref="G14:H14" si="2">SUM(G16,G23)</f>
        <v>8773820.8000000007</v>
      </c>
      <c r="H14" s="233">
        <f t="shared" si="2"/>
        <v>11379433.414000003</v>
      </c>
      <c r="I14" s="233">
        <f t="shared" ref="I14:J14" si="3">SUM(I16,I23)</f>
        <v>13249906.93</v>
      </c>
      <c r="J14" s="232">
        <f t="shared" si="3"/>
        <v>8125498.2199999997</v>
      </c>
      <c r="K14" s="153"/>
    </row>
    <row r="15" spans="1:11" ht="5.0999999999999996" customHeight="1">
      <c r="A15" s="143"/>
      <c r="B15" s="143"/>
      <c r="C15" s="141"/>
      <c r="D15" s="142"/>
      <c r="E15" s="142"/>
      <c r="F15" s="142"/>
      <c r="G15" s="142"/>
      <c r="H15" s="142"/>
      <c r="I15" s="142"/>
      <c r="J15" s="141"/>
    </row>
    <row r="16" spans="1:11">
      <c r="A16" s="145" t="s">
        <v>80</v>
      </c>
      <c r="B16" s="146" t="s">
        <v>81</v>
      </c>
      <c r="C16" s="147">
        <f t="shared" ref="C16:F16" si="4">SUM(C17:C21)</f>
        <v>4848504</v>
      </c>
      <c r="D16" s="148">
        <f t="shared" si="4"/>
        <v>3465595</v>
      </c>
      <c r="E16" s="148">
        <f t="shared" si="4"/>
        <v>13303079</v>
      </c>
      <c r="F16" s="148">
        <f t="shared" si="4"/>
        <v>12114926</v>
      </c>
      <c r="G16" s="148">
        <f t="shared" ref="G16:H16" si="5">SUM(G17:G21)</f>
        <v>8735592.3000000007</v>
      </c>
      <c r="H16" s="148">
        <f t="shared" si="5"/>
        <v>11274538.164000003</v>
      </c>
      <c r="I16" s="148">
        <f t="shared" ref="I16:J16" si="6">SUM(I17:I21)</f>
        <v>13211953.16</v>
      </c>
      <c r="J16" s="149">
        <f t="shared" si="6"/>
        <v>8058223.2199999997</v>
      </c>
    </row>
    <row r="17" spans="1:11">
      <c r="A17" s="143" t="s">
        <v>37</v>
      </c>
      <c r="B17" s="143" t="s">
        <v>82</v>
      </c>
      <c r="C17" s="150">
        <v>43</v>
      </c>
      <c r="D17" s="151">
        <v>6</v>
      </c>
      <c r="E17" s="151">
        <v>0</v>
      </c>
      <c r="F17" s="151">
        <v>0</v>
      </c>
      <c r="G17" s="151">
        <v>19178</v>
      </c>
      <c r="H17" s="151">
        <v>0</v>
      </c>
      <c r="I17" s="151">
        <v>0.9</v>
      </c>
      <c r="J17" s="150">
        <v>4.8</v>
      </c>
    </row>
    <row r="18" spans="1:11">
      <c r="A18" s="143" t="s">
        <v>38</v>
      </c>
      <c r="B18" s="143" t="s">
        <v>83</v>
      </c>
      <c r="C18" s="150">
        <v>0</v>
      </c>
      <c r="D18" s="151">
        <v>0</v>
      </c>
      <c r="E18" s="151">
        <v>6</v>
      </c>
      <c r="F18" s="151">
        <v>0</v>
      </c>
      <c r="G18" s="151">
        <v>0</v>
      </c>
      <c r="H18" s="151">
        <v>0</v>
      </c>
      <c r="I18" s="151">
        <v>0</v>
      </c>
      <c r="J18" s="150">
        <v>0</v>
      </c>
    </row>
    <row r="19" spans="1:11">
      <c r="A19" s="234" t="s">
        <v>140</v>
      </c>
      <c r="B19" s="235" t="s">
        <v>84</v>
      </c>
      <c r="C19" s="236">
        <v>1863</v>
      </c>
      <c r="D19" s="237">
        <v>8</v>
      </c>
      <c r="E19" s="237">
        <v>4</v>
      </c>
      <c r="F19" s="237">
        <v>12</v>
      </c>
      <c r="G19" s="237">
        <v>0</v>
      </c>
      <c r="H19" s="237">
        <v>0</v>
      </c>
      <c r="I19" s="237">
        <v>0</v>
      </c>
      <c r="J19" s="238">
        <v>0</v>
      </c>
    </row>
    <row r="20" spans="1:11" s="144" customFormat="1">
      <c r="A20" s="239" t="s">
        <v>141</v>
      </c>
      <c r="B20" s="240" t="s">
        <v>85</v>
      </c>
      <c r="C20" s="241">
        <v>4555940</v>
      </c>
      <c r="D20" s="242">
        <v>3372963</v>
      </c>
      <c r="E20" s="242">
        <v>13303016</v>
      </c>
      <c r="F20" s="242">
        <v>11637633</v>
      </c>
      <c r="G20" s="242">
        <v>8633412.3000000007</v>
      </c>
      <c r="H20" s="242">
        <v>11210806.164000003</v>
      </c>
      <c r="I20" s="242">
        <v>12464662.109999999</v>
      </c>
      <c r="J20" s="243">
        <v>8056129.2199999997</v>
      </c>
      <c r="K20" s="153"/>
    </row>
    <row r="21" spans="1:11">
      <c r="A21" s="143" t="s">
        <v>39</v>
      </c>
      <c r="B21" s="143" t="s">
        <v>86</v>
      </c>
      <c r="C21" s="150">
        <v>290658</v>
      </c>
      <c r="D21" s="151">
        <v>92618</v>
      </c>
      <c r="E21" s="151">
        <v>53</v>
      </c>
      <c r="F21" s="151">
        <v>477281</v>
      </c>
      <c r="G21" s="151">
        <v>83002</v>
      </c>
      <c r="H21" s="151">
        <v>63732</v>
      </c>
      <c r="I21" s="151">
        <v>747290.15</v>
      </c>
      <c r="J21" s="150">
        <v>2089.2000000000003</v>
      </c>
    </row>
    <row r="22" spans="1:11" ht="5.0999999999999996" customHeight="1">
      <c r="A22" s="143"/>
      <c r="C22" s="141"/>
      <c r="D22" s="142"/>
      <c r="E22" s="142"/>
      <c r="F22" s="142"/>
      <c r="G22" s="142"/>
      <c r="H22" s="142"/>
      <c r="I22" s="142"/>
      <c r="J22" s="141"/>
    </row>
    <row r="23" spans="1:11" s="144" customFormat="1">
      <c r="A23" s="145" t="s">
        <v>87</v>
      </c>
      <c r="B23" s="146" t="s">
        <v>88</v>
      </c>
      <c r="C23" s="147">
        <v>54706</v>
      </c>
      <c r="D23" s="148">
        <v>74654</v>
      </c>
      <c r="E23" s="148">
        <v>51612</v>
      </c>
      <c r="F23" s="148">
        <v>52265</v>
      </c>
      <c r="G23" s="148">
        <v>38228.5</v>
      </c>
      <c r="H23" s="148">
        <v>104895.25</v>
      </c>
      <c r="I23" s="148">
        <v>37953.769999999997</v>
      </c>
      <c r="J23" s="149">
        <v>67275</v>
      </c>
      <c r="K23" s="153"/>
    </row>
    <row r="24" spans="1:11">
      <c r="A24" s="143"/>
      <c r="C24" s="141"/>
      <c r="D24" s="142"/>
      <c r="E24" s="142"/>
      <c r="F24" s="142"/>
      <c r="G24" s="142"/>
      <c r="H24" s="142"/>
      <c r="I24" s="142"/>
      <c r="J24" s="141"/>
    </row>
    <row r="25" spans="1:11">
      <c r="A25" s="231" t="s">
        <v>48</v>
      </c>
      <c r="B25" s="231" t="s">
        <v>89</v>
      </c>
      <c r="C25" s="232">
        <f t="shared" ref="C25:I25" si="7">SUM(C27,C34)</f>
        <v>1465360</v>
      </c>
      <c r="D25" s="233">
        <f t="shared" si="7"/>
        <v>2068974</v>
      </c>
      <c r="E25" s="233">
        <f t="shared" si="7"/>
        <v>1869499</v>
      </c>
      <c r="F25" s="233">
        <f t="shared" si="7"/>
        <v>1682322</v>
      </c>
      <c r="G25" s="233">
        <f t="shared" si="7"/>
        <v>1753369.8769999996</v>
      </c>
      <c r="H25" s="233">
        <f t="shared" si="7"/>
        <v>1628283.0069999995</v>
      </c>
      <c r="I25" s="233">
        <f t="shared" si="7"/>
        <v>1941385.3300000005</v>
      </c>
      <c r="J25" s="232">
        <f t="shared" ref="J25" si="8">SUM(J27,J34)</f>
        <v>1959801.9320000007</v>
      </c>
    </row>
    <row r="26" spans="1:11" ht="5.0999999999999996" customHeight="1">
      <c r="A26" s="143"/>
      <c r="B26" s="143"/>
      <c r="C26" s="141"/>
      <c r="D26" s="142"/>
      <c r="E26" s="142"/>
      <c r="F26" s="142"/>
      <c r="G26" s="142"/>
      <c r="H26" s="142"/>
      <c r="I26" s="142"/>
      <c r="J26" s="141"/>
    </row>
    <row r="27" spans="1:11">
      <c r="A27" s="145" t="s">
        <v>90</v>
      </c>
      <c r="B27" s="146" t="s">
        <v>81</v>
      </c>
      <c r="C27" s="147">
        <f t="shared" ref="C27:D27" si="9">SUM(C28:C32)</f>
        <v>1450694</v>
      </c>
      <c r="D27" s="148">
        <f t="shared" si="9"/>
        <v>2055248</v>
      </c>
      <c r="E27" s="148">
        <f t="shared" ref="E27:J27" si="10">SUM(E28:E32)</f>
        <v>1864783</v>
      </c>
      <c r="F27" s="148">
        <f t="shared" si="10"/>
        <v>1678142</v>
      </c>
      <c r="G27" s="148">
        <f t="shared" si="10"/>
        <v>1747802.5009999997</v>
      </c>
      <c r="H27" s="148">
        <f t="shared" si="10"/>
        <v>1619587.0089999996</v>
      </c>
      <c r="I27" s="148">
        <f t="shared" si="10"/>
        <v>1932368.9670000006</v>
      </c>
      <c r="J27" s="149">
        <f t="shared" si="10"/>
        <v>1951119.6190000006</v>
      </c>
    </row>
    <row r="28" spans="1:11">
      <c r="A28" s="143" t="s">
        <v>40</v>
      </c>
      <c r="B28" s="143" t="s">
        <v>91</v>
      </c>
      <c r="C28" s="150">
        <v>0</v>
      </c>
      <c r="D28" s="151">
        <v>0</v>
      </c>
      <c r="E28" s="151">
        <v>0</v>
      </c>
      <c r="F28" s="151">
        <v>1278</v>
      </c>
      <c r="G28" s="151">
        <v>5058.6350000000002</v>
      </c>
      <c r="H28" s="151">
        <v>2309.3000000000002</v>
      </c>
      <c r="I28" s="151">
        <v>1302.83</v>
      </c>
      <c r="J28" s="150">
        <v>1360.16</v>
      </c>
    </row>
    <row r="29" spans="1:11" s="144" customFormat="1">
      <c r="A29" s="143" t="s">
        <v>100</v>
      </c>
      <c r="B29" s="143" t="s">
        <v>92</v>
      </c>
      <c r="C29" s="150">
        <v>217</v>
      </c>
      <c r="D29" s="151">
        <v>1907</v>
      </c>
      <c r="E29" s="151">
        <v>1801</v>
      </c>
      <c r="F29" s="151">
        <v>374</v>
      </c>
      <c r="G29" s="151">
        <v>649.49799999999993</v>
      </c>
      <c r="H29" s="151">
        <v>765.33800000000008</v>
      </c>
      <c r="I29" s="151">
        <v>1334.12</v>
      </c>
      <c r="J29" s="150">
        <v>792.26</v>
      </c>
      <c r="K29" s="153"/>
    </row>
    <row r="30" spans="1:11">
      <c r="A30" s="143" t="s">
        <v>101</v>
      </c>
      <c r="B30" s="143" t="s">
        <v>93</v>
      </c>
      <c r="C30" s="150">
        <v>6877</v>
      </c>
      <c r="D30" s="151">
        <v>5734</v>
      </c>
      <c r="E30" s="151">
        <v>4630</v>
      </c>
      <c r="F30" s="151">
        <v>2051</v>
      </c>
      <c r="G30" s="151">
        <v>439.56299999999999</v>
      </c>
      <c r="H30" s="151">
        <v>516.76099999999997</v>
      </c>
      <c r="I30" s="151">
        <v>8222.1360000000004</v>
      </c>
      <c r="J30" s="150">
        <v>4024.39</v>
      </c>
    </row>
    <row r="31" spans="1:11">
      <c r="A31" s="143" t="s">
        <v>334</v>
      </c>
      <c r="B31" s="143" t="s">
        <v>335</v>
      </c>
      <c r="C31" s="150">
        <v>0</v>
      </c>
      <c r="D31" s="151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4844.59</v>
      </c>
      <c r="J31" s="150">
        <v>14114.36</v>
      </c>
    </row>
    <row r="32" spans="1:11">
      <c r="A32" s="143" t="s">
        <v>41</v>
      </c>
      <c r="B32" s="143" t="s">
        <v>86</v>
      </c>
      <c r="C32" s="150">
        <v>1443600</v>
      </c>
      <c r="D32" s="151">
        <v>2047607</v>
      </c>
      <c r="E32" s="151">
        <v>1858352</v>
      </c>
      <c r="F32" s="151">
        <v>1674439</v>
      </c>
      <c r="G32" s="151">
        <v>1741654.8049999997</v>
      </c>
      <c r="H32" s="151">
        <v>1615995.6099999996</v>
      </c>
      <c r="I32" s="151">
        <v>1916665.2910000007</v>
      </c>
      <c r="J32" s="150">
        <v>1930828.4490000007</v>
      </c>
    </row>
    <row r="33" spans="1:11" ht="5.0999999999999996" customHeight="1">
      <c r="A33" s="143"/>
      <c r="C33" s="141"/>
      <c r="D33" s="142"/>
      <c r="E33" s="142"/>
      <c r="F33" s="142"/>
      <c r="G33" s="142"/>
      <c r="H33" s="142"/>
      <c r="I33" s="142"/>
      <c r="J33" s="141"/>
    </row>
    <row r="34" spans="1:11">
      <c r="A34" s="145" t="s">
        <v>94</v>
      </c>
      <c r="B34" s="146" t="s">
        <v>88</v>
      </c>
      <c r="C34" s="147">
        <v>14666</v>
      </c>
      <c r="D34" s="148">
        <v>13726</v>
      </c>
      <c r="E34" s="148">
        <v>4716</v>
      </c>
      <c r="F34" s="148">
        <v>4180</v>
      </c>
      <c r="G34" s="148">
        <v>5567.3760000000002</v>
      </c>
      <c r="H34" s="148">
        <v>8695.9979999999978</v>
      </c>
      <c r="I34" s="148">
        <v>9016.3629999999994</v>
      </c>
      <c r="J34" s="149">
        <v>8682.3130000000019</v>
      </c>
    </row>
    <row r="35" spans="1:11" ht="13.5" thickBot="1">
      <c r="C35" s="150"/>
      <c r="D35" s="151"/>
      <c r="E35" s="151"/>
      <c r="F35" s="151"/>
      <c r="G35" s="151"/>
      <c r="H35" s="151"/>
      <c r="I35" s="151"/>
      <c r="J35" s="150"/>
    </row>
    <row r="36" spans="1:11" ht="13.5" thickBot="1">
      <c r="A36" s="252" t="s">
        <v>49</v>
      </c>
      <c r="B36" s="253" t="s">
        <v>95</v>
      </c>
      <c r="C36" s="141"/>
      <c r="D36" s="142"/>
      <c r="E36" s="142"/>
      <c r="F36" s="142"/>
      <c r="G36" s="142"/>
      <c r="H36" s="142"/>
      <c r="I36" s="142"/>
      <c r="J36" s="141"/>
    </row>
    <row r="37" spans="1:11" ht="5.0999999999999996" customHeight="1">
      <c r="A37" s="143"/>
      <c r="B37" s="143"/>
      <c r="C37" s="141"/>
      <c r="D37" s="142"/>
      <c r="E37" s="142"/>
      <c r="F37" s="142"/>
      <c r="G37" s="142"/>
      <c r="H37" s="142"/>
      <c r="I37" s="142"/>
      <c r="J37" s="141"/>
    </row>
    <row r="38" spans="1:11" s="144" customFormat="1">
      <c r="A38" s="231" t="s">
        <v>96</v>
      </c>
      <c r="B38" s="231" t="s">
        <v>97</v>
      </c>
      <c r="C38" s="232">
        <f t="shared" ref="C38:J38" si="11">SUM(C39:C41)</f>
        <v>833372</v>
      </c>
      <c r="D38" s="233">
        <f t="shared" si="11"/>
        <v>867803</v>
      </c>
      <c r="E38" s="233">
        <f t="shared" si="11"/>
        <v>945849</v>
      </c>
      <c r="F38" s="233">
        <f t="shared" si="11"/>
        <v>809730</v>
      </c>
      <c r="G38" s="233">
        <f t="shared" si="11"/>
        <v>612549.41899999999</v>
      </c>
      <c r="H38" s="233">
        <f t="shared" si="11"/>
        <v>614294.09600000002</v>
      </c>
      <c r="I38" s="233">
        <f t="shared" si="11"/>
        <v>704009.36399999994</v>
      </c>
      <c r="J38" s="232">
        <f t="shared" si="11"/>
        <v>619165.92299999984</v>
      </c>
      <c r="K38" s="153"/>
    </row>
    <row r="39" spans="1:11">
      <c r="A39" s="152" t="s">
        <v>42</v>
      </c>
      <c r="B39" s="143" t="s">
        <v>98</v>
      </c>
      <c r="C39" s="150">
        <v>233568</v>
      </c>
      <c r="D39" s="151">
        <v>203004</v>
      </c>
      <c r="E39" s="151">
        <v>259898</v>
      </c>
      <c r="F39" s="151">
        <v>202969</v>
      </c>
      <c r="G39" s="151">
        <v>128599.77499999999</v>
      </c>
      <c r="H39" s="151">
        <v>138575.29499999995</v>
      </c>
      <c r="I39" s="151">
        <v>164875.17199999999</v>
      </c>
      <c r="J39" s="150">
        <v>209743.24199999997</v>
      </c>
    </row>
    <row r="40" spans="1:11">
      <c r="A40" s="152" t="s">
        <v>43</v>
      </c>
      <c r="B40" s="143" t="s">
        <v>86</v>
      </c>
      <c r="C40" s="150">
        <v>53805</v>
      </c>
      <c r="D40" s="151">
        <v>57653</v>
      </c>
      <c r="E40" s="151">
        <v>56104</v>
      </c>
      <c r="F40" s="151">
        <v>58775</v>
      </c>
      <c r="G40" s="151">
        <v>55153.923999999999</v>
      </c>
      <c r="H40" s="151">
        <v>59243.14699999999</v>
      </c>
      <c r="I40" s="151">
        <v>54616.306000000004</v>
      </c>
      <c r="J40" s="150">
        <v>95475.276000000013</v>
      </c>
    </row>
    <row r="41" spans="1:11">
      <c r="A41" s="152" t="s">
        <v>44</v>
      </c>
      <c r="B41" s="143" t="s">
        <v>99</v>
      </c>
      <c r="C41" s="150">
        <v>545999</v>
      </c>
      <c r="D41" s="151">
        <v>607146</v>
      </c>
      <c r="E41" s="151">
        <v>629847</v>
      </c>
      <c r="F41" s="151">
        <v>547986</v>
      </c>
      <c r="G41" s="151">
        <v>428795.72</v>
      </c>
      <c r="H41" s="151">
        <v>416475.65400000004</v>
      </c>
      <c r="I41" s="151">
        <v>484517.88599999994</v>
      </c>
      <c r="J41" s="150">
        <v>313947.40499999985</v>
      </c>
    </row>
    <row r="42" spans="1:11" ht="5.0999999999999996" customHeight="1" thickBot="1">
      <c r="A42" s="143"/>
      <c r="B42" s="143"/>
      <c r="C42" s="141"/>
      <c r="D42" s="142"/>
      <c r="E42" s="142"/>
      <c r="F42" s="142"/>
      <c r="G42" s="142"/>
      <c r="H42" s="142"/>
      <c r="I42" s="142"/>
      <c r="J42" s="141"/>
    </row>
    <row r="43" spans="1:11" ht="13.5" thickBot="1">
      <c r="A43" s="244" t="s">
        <v>194</v>
      </c>
      <c r="B43" s="245"/>
      <c r="C43" s="246">
        <f t="shared" ref="C43:I43" si="12">SUM(C14,C25,C38)</f>
        <v>7201942</v>
      </c>
      <c r="D43" s="247">
        <f t="shared" si="12"/>
        <v>6477026</v>
      </c>
      <c r="E43" s="247">
        <f t="shared" si="12"/>
        <v>16170039</v>
      </c>
      <c r="F43" s="247">
        <f t="shared" si="12"/>
        <v>14659243</v>
      </c>
      <c r="G43" s="247">
        <f t="shared" si="12"/>
        <v>11139740.096000001</v>
      </c>
      <c r="H43" s="247">
        <f t="shared" si="12"/>
        <v>13622010.517000003</v>
      </c>
      <c r="I43" s="247">
        <f t="shared" si="12"/>
        <v>15895301.624</v>
      </c>
      <c r="J43" s="248">
        <f t="shared" ref="J43" si="13">SUM(J14,J25,J38)</f>
        <v>10704466.075000001</v>
      </c>
    </row>
    <row r="44" spans="1:11" ht="15" customHeight="1">
      <c r="A44" s="156" t="s">
        <v>228</v>
      </c>
    </row>
    <row r="45" spans="1:11" ht="11.45" customHeight="1">
      <c r="A45" s="157" t="s">
        <v>58</v>
      </c>
    </row>
    <row r="47" spans="1:11">
      <c r="C47" s="150"/>
      <c r="D47" s="150"/>
      <c r="E47" s="150"/>
      <c r="F47" s="150"/>
      <c r="G47" s="150"/>
      <c r="H47" s="150"/>
      <c r="I47" s="150"/>
      <c r="J47" s="150"/>
    </row>
    <row r="48" spans="1:11">
      <c r="C48" s="278"/>
      <c r="D48" s="278"/>
      <c r="E48" s="278"/>
      <c r="F48" s="278"/>
      <c r="G48" s="278"/>
      <c r="H48" s="278"/>
      <c r="I48" s="278"/>
      <c r="J48" s="278"/>
    </row>
    <row r="50" spans="3:10">
      <c r="C50" s="150"/>
      <c r="D50" s="150"/>
      <c r="E50" s="150"/>
      <c r="F50" s="150"/>
      <c r="G50" s="150"/>
      <c r="H50" s="150"/>
      <c r="I50" s="150"/>
      <c r="J50" s="150"/>
    </row>
    <row r="51" spans="3:10">
      <c r="C51" s="150"/>
      <c r="D51" s="150"/>
      <c r="E51" s="150"/>
      <c r="F51" s="150"/>
      <c r="G51" s="150"/>
      <c r="H51" s="150"/>
      <c r="I51" s="150"/>
      <c r="J51" s="150"/>
    </row>
    <row r="52" spans="3:10">
      <c r="C52" s="150"/>
      <c r="D52" s="150"/>
      <c r="E52" s="150"/>
      <c r="F52" s="150"/>
      <c r="G52" s="150"/>
      <c r="H52" s="150"/>
      <c r="I52" s="150"/>
      <c r="J52" s="150"/>
    </row>
  </sheetData>
  <phoneticPr fontId="3" type="noConversion"/>
  <printOptions horizontalCentered="1" verticalCentered="1"/>
  <pageMargins left="0.59055118110236227" right="0.59055118110236227" top="0.59055118110236227" bottom="0.59055118110236227" header="0" footer="0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2BE8D-AD4B-467C-9391-D281DD1B3E01}">
  <sheetPr>
    <tabColor rgb="FF4D4B34"/>
  </sheetPr>
  <dimension ref="A1:L39"/>
  <sheetViews>
    <sheetView showGridLines="0" zoomScaleNormal="100" workbookViewId="0">
      <pane ySplit="10" topLeftCell="A11" activePane="bottomLeft" state="frozen"/>
      <selection activeCell="F69" sqref="F69:I69"/>
      <selection pane="bottomLeft"/>
    </sheetView>
  </sheetViews>
  <sheetFormatPr baseColWidth="10" defaultColWidth="11.42578125" defaultRowHeight="12.75"/>
  <cols>
    <col min="1" max="1" width="1.7109375" style="163" customWidth="1"/>
    <col min="2" max="2" width="29.85546875" style="163" customWidth="1"/>
    <col min="3" max="10" width="11.42578125" style="163" customWidth="1"/>
    <col min="11" max="16384" width="11.42578125" style="163"/>
  </cols>
  <sheetData>
    <row r="1" spans="1:12" ht="30">
      <c r="B1" s="164"/>
      <c r="C1" s="164"/>
      <c r="D1" s="164"/>
      <c r="E1" s="164"/>
      <c r="F1" s="164"/>
      <c r="G1" s="164"/>
      <c r="H1" s="164"/>
      <c r="I1" s="164"/>
      <c r="J1" s="165" t="s">
        <v>56</v>
      </c>
    </row>
    <row r="3" spans="1:12" ht="20.25">
      <c r="A3" s="166" t="s">
        <v>18</v>
      </c>
    </row>
    <row r="4" spans="1:12" s="167" customFormat="1"/>
    <row r="5" spans="1:12" s="167" customFormat="1">
      <c r="A5" s="168" t="s">
        <v>255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2" s="167" customFormat="1" ht="12.75" customHeight="1">
      <c r="A6" s="168" t="s">
        <v>256</v>
      </c>
      <c r="B6" s="170"/>
      <c r="C6" s="170"/>
      <c r="D6" s="169"/>
      <c r="E6" s="169"/>
      <c r="F6" s="169"/>
      <c r="G6" s="169"/>
      <c r="H6" s="169"/>
      <c r="I6" s="169"/>
      <c r="J6" s="169"/>
    </row>
    <row r="7" spans="1:12" s="167" customFormat="1" ht="12.75" customHeight="1">
      <c r="A7" s="168" t="s">
        <v>343</v>
      </c>
      <c r="B7" s="170"/>
      <c r="C7" s="170"/>
      <c r="D7" s="169"/>
      <c r="E7" s="169"/>
      <c r="F7" s="169"/>
      <c r="G7" s="169"/>
      <c r="H7" s="169"/>
      <c r="I7" s="169"/>
      <c r="J7" s="169"/>
    </row>
    <row r="8" spans="1:12" s="167" customFormat="1" ht="13.5" thickBot="1"/>
    <row r="9" spans="1:12" s="167" customFormat="1" ht="15.95" customHeight="1" thickBot="1">
      <c r="C9" s="254" t="s">
        <v>328</v>
      </c>
      <c r="D9" s="255"/>
      <c r="E9" s="255"/>
      <c r="F9" s="255"/>
      <c r="G9" s="255"/>
      <c r="H9" s="255"/>
      <c r="I9" s="255"/>
      <c r="J9" s="256"/>
    </row>
    <row r="10" spans="1:12" s="167" customFormat="1" ht="15.95" customHeight="1" thickBot="1">
      <c r="A10" s="178" t="s">
        <v>232</v>
      </c>
      <c r="B10" s="178"/>
      <c r="C10" s="171" t="s">
        <v>342</v>
      </c>
      <c r="D10" s="172" t="str">
        <f t="shared" ref="D10:I10" si="0">_xlfn.CONCAT(MID(C10,1,4)+1,"-",MID((MID(C10,1,4)+2),3,4))</f>
        <v>2017-18</v>
      </c>
      <c r="E10" s="172" t="str">
        <f t="shared" si="0"/>
        <v>2018-19</v>
      </c>
      <c r="F10" s="172" t="str">
        <f t="shared" si="0"/>
        <v>2019-20</v>
      </c>
      <c r="G10" s="172" t="str">
        <f t="shared" si="0"/>
        <v>2020-21</v>
      </c>
      <c r="H10" s="172" t="str">
        <f t="shared" si="0"/>
        <v>2021-22</v>
      </c>
      <c r="I10" s="172" t="str">
        <f t="shared" si="0"/>
        <v>2022-23</v>
      </c>
      <c r="J10" s="171" t="str">
        <f>_xlfn.CONCAT(MID(I10,1,4)+1,"-",MID((MID(I10,1,4)+2),3,4)," *")</f>
        <v>2023-24 *</v>
      </c>
    </row>
    <row r="11" spans="1:12" ht="21" customHeight="1" thickBot="1">
      <c r="A11" s="195" t="s">
        <v>233</v>
      </c>
      <c r="B11" s="195"/>
      <c r="C11" s="196">
        <v>2804135.8097299994</v>
      </c>
      <c r="D11" s="197">
        <v>2887065.6422599996</v>
      </c>
      <c r="E11" s="197">
        <v>2777430.65992</v>
      </c>
      <c r="F11" s="197">
        <v>2838372.48031</v>
      </c>
      <c r="G11" s="197">
        <v>3037161.1316500003</v>
      </c>
      <c r="H11" s="197">
        <v>2967468.3606949998</v>
      </c>
      <c r="I11" s="197">
        <v>3348382.4647900006</v>
      </c>
      <c r="J11" s="196">
        <v>3473729.5356649994</v>
      </c>
    </row>
    <row r="12" spans="1:12" s="167" customFormat="1" ht="15.95" customHeight="1">
      <c r="B12" s="173" t="s">
        <v>234</v>
      </c>
      <c r="C12" s="181">
        <v>946037.69</v>
      </c>
      <c r="D12" s="182">
        <v>1019346.5929500001</v>
      </c>
      <c r="E12" s="182">
        <v>973170.12517999997</v>
      </c>
      <c r="F12" s="182">
        <v>924170.97875000001</v>
      </c>
      <c r="G12" s="182">
        <v>1003919.4075699998</v>
      </c>
      <c r="H12" s="182">
        <v>1014124.1393100002</v>
      </c>
      <c r="I12" s="182">
        <v>1126698.27355</v>
      </c>
      <c r="J12" s="181">
        <v>1310555.2542430004</v>
      </c>
    </row>
    <row r="13" spans="1:12" s="167" customFormat="1" ht="15.95" customHeight="1" thickBot="1">
      <c r="B13" s="174" t="s">
        <v>235</v>
      </c>
      <c r="C13" s="181">
        <v>1051699.1399999999</v>
      </c>
      <c r="D13" s="182">
        <v>1049479.00171</v>
      </c>
      <c r="E13" s="182">
        <v>999708.1806699998</v>
      </c>
      <c r="F13" s="182">
        <v>1087190.61213</v>
      </c>
      <c r="G13" s="182">
        <v>1120128.3635</v>
      </c>
      <c r="H13" s="182">
        <v>987207.43331699993</v>
      </c>
      <c r="I13" s="182">
        <v>1206653.2600700001</v>
      </c>
      <c r="J13" s="181">
        <v>1127597.9668800002</v>
      </c>
    </row>
    <row r="14" spans="1:12" s="167" customFormat="1" ht="15.95" customHeight="1" thickBot="1">
      <c r="B14" s="257" t="s">
        <v>236</v>
      </c>
      <c r="C14" s="258">
        <v>296317.19000000006</v>
      </c>
      <c r="D14" s="259">
        <v>306111.34441000002</v>
      </c>
      <c r="E14" s="259">
        <v>281403.07114000001</v>
      </c>
      <c r="F14" s="259">
        <v>318823.18067000003</v>
      </c>
      <c r="G14" s="259">
        <v>321421.99885999993</v>
      </c>
      <c r="H14" s="259">
        <v>371137.76304999995</v>
      </c>
      <c r="I14" s="259">
        <v>349386.54561999993</v>
      </c>
      <c r="J14" s="260">
        <v>329230.06286000001</v>
      </c>
    </row>
    <row r="15" spans="1:12" s="167" customFormat="1" ht="15.95" customHeight="1">
      <c r="B15" s="184" t="s">
        <v>237</v>
      </c>
      <c r="C15" s="181">
        <v>1460817.6904347823</v>
      </c>
      <c r="D15" s="182">
        <v>1582039.4589130434</v>
      </c>
      <c r="E15" s="182">
        <v>1406710.6263043475</v>
      </c>
      <c r="F15" s="182">
        <v>1485072.9356739132</v>
      </c>
      <c r="G15" s="182">
        <v>1492065.7414130438</v>
      </c>
      <c r="H15" s="182">
        <v>1395397.4249347826</v>
      </c>
      <c r="I15" s="182">
        <v>1315762.5475217388</v>
      </c>
      <c r="J15" s="185">
        <v>1345191.9291521737</v>
      </c>
      <c r="L15" s="291"/>
    </row>
    <row r="16" spans="1:12" s="167" customFormat="1" ht="15.95" customHeight="1" thickBot="1">
      <c r="B16" s="186" t="s">
        <v>238</v>
      </c>
      <c r="C16" s="187">
        <f>C14*1000/C15</f>
        <v>202.84337459783043</v>
      </c>
      <c r="D16" s="188">
        <f t="shared" ref="D16:J16" si="1">D14*1000/D15</f>
        <v>193.4915988886377</v>
      </c>
      <c r="E16" s="188">
        <f t="shared" si="1"/>
        <v>200.04332510040859</v>
      </c>
      <c r="F16" s="188">
        <f t="shared" si="1"/>
        <v>214.68520030992337</v>
      </c>
      <c r="G16" s="188">
        <f t="shared" si="1"/>
        <v>215.42080213945596</v>
      </c>
      <c r="H16" s="188">
        <f t="shared" si="1"/>
        <v>265.97280202616543</v>
      </c>
      <c r="I16" s="188">
        <f t="shared" si="1"/>
        <v>265.53920863462446</v>
      </c>
      <c r="J16" s="189">
        <f t="shared" si="1"/>
        <v>244.74579108388045</v>
      </c>
      <c r="L16" s="291"/>
    </row>
    <row r="17" spans="1:10" s="167" customFormat="1" ht="15.95" customHeight="1" thickBot="1">
      <c r="A17" s="178"/>
      <c r="B17" s="193" t="s">
        <v>239</v>
      </c>
      <c r="C17" s="190">
        <f t="shared" ref="C17:J17" si="2">C11-SUM(C12:C14)</f>
        <v>510081.78972999938</v>
      </c>
      <c r="D17" s="191">
        <f t="shared" si="2"/>
        <v>512128.7031899998</v>
      </c>
      <c r="E17" s="191">
        <f t="shared" si="2"/>
        <v>523149.28293000022</v>
      </c>
      <c r="F17" s="191">
        <f t="shared" si="2"/>
        <v>508187.70875999983</v>
      </c>
      <c r="G17" s="191">
        <f t="shared" si="2"/>
        <v>591691.36172000086</v>
      </c>
      <c r="H17" s="191">
        <f t="shared" si="2"/>
        <v>594999.02501800004</v>
      </c>
      <c r="I17" s="191">
        <f t="shared" si="2"/>
        <v>665644.3855500007</v>
      </c>
      <c r="J17" s="194">
        <f t="shared" si="2"/>
        <v>706346.25168199884</v>
      </c>
    </row>
    <row r="18" spans="1:10" s="167" customFormat="1" ht="15.95" customHeight="1">
      <c r="A18" s="175" t="s">
        <v>240</v>
      </c>
      <c r="B18" s="183"/>
      <c r="C18" s="179">
        <v>1606465.2231000001</v>
      </c>
      <c r="D18" s="180">
        <v>1595864.3569800002</v>
      </c>
      <c r="E18" s="180">
        <v>1518518.2640889999</v>
      </c>
      <c r="F18" s="180">
        <v>1580158.8854899998</v>
      </c>
      <c r="G18" s="180">
        <v>1924526.4859800001</v>
      </c>
      <c r="H18" s="180">
        <v>2306277.4645499997</v>
      </c>
      <c r="I18" s="180">
        <v>2396494.2268150002</v>
      </c>
      <c r="J18" s="179">
        <v>2529368.3038069997</v>
      </c>
    </row>
    <row r="19" spans="1:10" s="167" customFormat="1" ht="15.95" customHeight="1">
      <c r="A19" s="175" t="s">
        <v>241</v>
      </c>
      <c r="B19" s="183"/>
      <c r="C19" s="179">
        <v>247517.69313000003</v>
      </c>
      <c r="D19" s="180">
        <v>280076.38497000001</v>
      </c>
      <c r="E19" s="180">
        <v>272037.81756999996</v>
      </c>
      <c r="F19" s="180">
        <v>224953.44643000001</v>
      </c>
      <c r="G19" s="180">
        <v>282511.13870000013</v>
      </c>
      <c r="H19" s="180">
        <v>332004.52456999995</v>
      </c>
      <c r="I19" s="180">
        <v>344705.448324</v>
      </c>
      <c r="J19" s="179">
        <v>335708.56065099995</v>
      </c>
    </row>
    <row r="20" spans="1:10" s="167" customFormat="1" ht="15.95" customHeight="1">
      <c r="A20" s="175" t="s">
        <v>242</v>
      </c>
      <c r="B20" s="183"/>
      <c r="C20" s="179">
        <v>545549.26023000001</v>
      </c>
      <c r="D20" s="180">
        <v>576615.51039999991</v>
      </c>
      <c r="E20" s="180">
        <v>563562.5141400001</v>
      </c>
      <c r="F20" s="180">
        <v>500275.73947400006</v>
      </c>
      <c r="G20" s="180">
        <v>671895.65641000005</v>
      </c>
      <c r="H20" s="180">
        <v>758259.351563</v>
      </c>
      <c r="I20" s="180">
        <v>891872.37585300021</v>
      </c>
      <c r="J20" s="179">
        <v>975275.21498499997</v>
      </c>
    </row>
    <row r="21" spans="1:10" s="167" customFormat="1" ht="15.95" customHeight="1">
      <c r="A21" s="175" t="s">
        <v>243</v>
      </c>
      <c r="B21" s="183"/>
      <c r="C21" s="179">
        <v>2801396.1372199999</v>
      </c>
      <c r="D21" s="180">
        <v>3114544.4420899996</v>
      </c>
      <c r="E21" s="180">
        <v>3555732.9959300007</v>
      </c>
      <c r="F21" s="180">
        <v>3686803.6384720001</v>
      </c>
      <c r="G21" s="180">
        <v>5034292.6327299997</v>
      </c>
      <c r="H21" s="180">
        <v>5711283.7207460003</v>
      </c>
      <c r="I21" s="180">
        <v>7205401.5251080012</v>
      </c>
      <c r="J21" s="179">
        <v>8360793.3289880008</v>
      </c>
    </row>
    <row r="22" spans="1:10" s="167" customFormat="1" ht="15.95" customHeight="1">
      <c r="A22" s="167" t="s">
        <v>244</v>
      </c>
      <c r="B22" s="175"/>
      <c r="C22" s="179">
        <v>139.34661000000003</v>
      </c>
      <c r="D22" s="180">
        <v>98.944050000000004</v>
      </c>
      <c r="E22" s="180">
        <v>65.172229999999985</v>
      </c>
      <c r="F22" s="180">
        <v>79.778400000000005</v>
      </c>
      <c r="G22" s="180">
        <v>702.56044000000009</v>
      </c>
      <c r="H22" s="180">
        <v>49.231449999999995</v>
      </c>
      <c r="I22" s="180">
        <v>115.92226000000001</v>
      </c>
      <c r="J22" s="179">
        <v>50.566220000000001</v>
      </c>
    </row>
    <row r="23" spans="1:10" s="167" customFormat="1" ht="15.95" customHeight="1">
      <c r="A23" s="167" t="s">
        <v>245</v>
      </c>
      <c r="B23" s="175"/>
      <c r="C23" s="179">
        <v>37162.484359999995</v>
      </c>
      <c r="D23" s="180">
        <v>47201.668289999994</v>
      </c>
      <c r="E23" s="180">
        <v>36687.756249999999</v>
      </c>
      <c r="F23" s="180">
        <v>67012.550919999994</v>
      </c>
      <c r="G23" s="180">
        <v>70067.415980000005</v>
      </c>
      <c r="H23" s="180">
        <v>89394.634089999992</v>
      </c>
      <c r="I23" s="180">
        <v>116204.84734000001</v>
      </c>
      <c r="J23" s="179">
        <v>131584.00731800002</v>
      </c>
    </row>
    <row r="24" spans="1:10" s="167" customFormat="1" ht="15.95" customHeight="1">
      <c r="A24" s="167" t="s">
        <v>246</v>
      </c>
      <c r="B24" s="175"/>
      <c r="C24" s="179">
        <v>80105.070810000005</v>
      </c>
      <c r="D24" s="180">
        <v>72945.113930000007</v>
      </c>
      <c r="E24" s="180">
        <v>66516.471609999993</v>
      </c>
      <c r="F24" s="180">
        <v>54343.02083999999</v>
      </c>
      <c r="G24" s="180">
        <v>69108.006979999991</v>
      </c>
      <c r="H24" s="180">
        <v>63464.910149999996</v>
      </c>
      <c r="I24" s="180">
        <v>45685.152880000009</v>
      </c>
      <c r="J24" s="179">
        <v>34492.675470000002</v>
      </c>
    </row>
    <row r="25" spans="1:10" s="167" customFormat="1" ht="15.95" customHeight="1">
      <c r="A25" s="167" t="s">
        <v>247</v>
      </c>
      <c r="B25" s="175"/>
      <c r="C25" s="179">
        <v>13169.925400000002</v>
      </c>
      <c r="D25" s="180">
        <v>15273.777649999996</v>
      </c>
      <c r="E25" s="180">
        <v>15576.957130000004</v>
      </c>
      <c r="F25" s="180">
        <v>17473.210200000001</v>
      </c>
      <c r="G25" s="180">
        <v>18330.175889999999</v>
      </c>
      <c r="H25" s="180">
        <v>22642.987360000003</v>
      </c>
      <c r="I25" s="180">
        <v>27383.573129999997</v>
      </c>
      <c r="J25" s="179">
        <v>33761.665012999998</v>
      </c>
    </row>
    <row r="26" spans="1:10" s="167" customFormat="1" ht="15.95" customHeight="1">
      <c r="A26" s="167" t="s">
        <v>322</v>
      </c>
      <c r="B26" s="175"/>
      <c r="C26" s="179">
        <v>407056.05283999996</v>
      </c>
      <c r="D26" s="180">
        <v>461648.30936000001</v>
      </c>
      <c r="E26" s="180">
        <v>435872.27124800003</v>
      </c>
      <c r="F26" s="180">
        <v>388618.22174300009</v>
      </c>
      <c r="G26" s="180">
        <v>606094.24732000008</v>
      </c>
      <c r="H26" s="180">
        <v>666582.08846400003</v>
      </c>
      <c r="I26" s="180">
        <v>701531.60653999995</v>
      </c>
      <c r="J26" s="179">
        <v>666165.34342299995</v>
      </c>
    </row>
    <row r="27" spans="1:10" s="167" customFormat="1" ht="15.95" customHeight="1">
      <c r="A27" s="167" t="s">
        <v>248</v>
      </c>
      <c r="B27" s="175"/>
      <c r="C27" s="179">
        <v>45349.840749999996</v>
      </c>
      <c r="D27" s="180">
        <v>45077.193759999995</v>
      </c>
      <c r="E27" s="180">
        <v>37738.455820000003</v>
      </c>
      <c r="F27" s="180">
        <v>34866.413739999996</v>
      </c>
      <c r="G27" s="180">
        <v>48393.116800000011</v>
      </c>
      <c r="H27" s="180">
        <v>63882.091870000011</v>
      </c>
      <c r="I27" s="180">
        <v>51043.253319999996</v>
      </c>
      <c r="J27" s="179">
        <v>53562.383779999989</v>
      </c>
    </row>
    <row r="28" spans="1:10" s="167" customFormat="1" ht="15.95" customHeight="1">
      <c r="A28" s="167" t="s">
        <v>323</v>
      </c>
      <c r="B28" s="175"/>
      <c r="C28" s="179">
        <v>0</v>
      </c>
      <c r="D28" s="180">
        <v>0</v>
      </c>
      <c r="E28" s="180">
        <v>0</v>
      </c>
      <c r="F28" s="180">
        <v>0</v>
      </c>
      <c r="G28" s="180">
        <v>172.48000000000002</v>
      </c>
      <c r="H28" s="180">
        <v>0</v>
      </c>
      <c r="I28" s="180">
        <v>0</v>
      </c>
      <c r="J28" s="179">
        <v>0</v>
      </c>
    </row>
    <row r="29" spans="1:10" s="167" customFormat="1" ht="15.95" customHeight="1">
      <c r="A29" s="167" t="s">
        <v>74</v>
      </c>
      <c r="B29" s="175"/>
      <c r="C29" s="179">
        <v>162472.87469</v>
      </c>
      <c r="D29" s="180">
        <v>151384.58996000001</v>
      </c>
      <c r="E29" s="180">
        <v>157951.53776000004</v>
      </c>
      <c r="F29" s="180">
        <v>142128.89051999999</v>
      </c>
      <c r="G29" s="180">
        <v>148192.89136000001</v>
      </c>
      <c r="H29" s="180">
        <v>170935.70638000002</v>
      </c>
      <c r="I29" s="180">
        <v>179088.07318000004</v>
      </c>
      <c r="J29" s="179">
        <v>167677.12433000002</v>
      </c>
    </row>
    <row r="30" spans="1:10" s="167" customFormat="1" ht="15.95" customHeight="1">
      <c r="A30" s="167" t="s">
        <v>249</v>
      </c>
      <c r="B30" s="175"/>
      <c r="C30" s="179">
        <v>123136.57064000001</v>
      </c>
      <c r="D30" s="180">
        <v>108706.58982999998</v>
      </c>
      <c r="E30" s="180">
        <v>117124.22861900002</v>
      </c>
      <c r="F30" s="180">
        <v>107391.72451</v>
      </c>
      <c r="G30" s="180">
        <v>124380.07476</v>
      </c>
      <c r="H30" s="180">
        <v>174030.86164999998</v>
      </c>
      <c r="I30" s="180">
        <v>187400.52315999998</v>
      </c>
      <c r="J30" s="179">
        <v>150193.48196999999</v>
      </c>
    </row>
    <row r="31" spans="1:10" s="167" customFormat="1" ht="15.95" customHeight="1">
      <c r="A31" s="167" t="s">
        <v>250</v>
      </c>
      <c r="B31" s="175"/>
      <c r="C31" s="179">
        <v>320053.65872000001</v>
      </c>
      <c r="D31" s="180">
        <v>339605.48229000001</v>
      </c>
      <c r="E31" s="180">
        <v>363930.68515999999</v>
      </c>
      <c r="F31" s="180">
        <v>384212.31888999994</v>
      </c>
      <c r="G31" s="180">
        <v>363823.39584999997</v>
      </c>
      <c r="H31" s="180">
        <v>408912.26222000003</v>
      </c>
      <c r="I31" s="180">
        <v>397918.97064000001</v>
      </c>
      <c r="J31" s="179">
        <v>427092.96346000012</v>
      </c>
    </row>
    <row r="32" spans="1:10" s="167" customFormat="1" ht="15.95" customHeight="1">
      <c r="A32" s="167" t="s">
        <v>251</v>
      </c>
      <c r="B32" s="175"/>
      <c r="C32" s="179">
        <v>351957.46287000005</v>
      </c>
      <c r="D32" s="180">
        <v>358717.43518999993</v>
      </c>
      <c r="E32" s="180">
        <v>386062.8572700001</v>
      </c>
      <c r="F32" s="180">
        <v>354764.28071999986</v>
      </c>
      <c r="G32" s="180">
        <v>434069.28514000011</v>
      </c>
      <c r="H32" s="180">
        <v>495012.91765800002</v>
      </c>
      <c r="I32" s="180">
        <v>528459.56789300009</v>
      </c>
      <c r="J32" s="179">
        <v>552205.22372300003</v>
      </c>
    </row>
    <row r="33" spans="1:10" s="167" customFormat="1" ht="15.95" customHeight="1">
      <c r="A33" s="167" t="s">
        <v>252</v>
      </c>
      <c r="B33" s="175"/>
      <c r="C33" s="179">
        <v>53822.148680000006</v>
      </c>
      <c r="D33" s="180">
        <v>45348.740730000005</v>
      </c>
      <c r="E33" s="180">
        <v>46671.825760000007</v>
      </c>
      <c r="F33" s="180">
        <v>39935.622019999995</v>
      </c>
      <c r="G33" s="180">
        <v>61836.723119999995</v>
      </c>
      <c r="H33" s="180">
        <v>28740.623510000005</v>
      </c>
      <c r="I33" s="180">
        <v>34413.807950000002</v>
      </c>
      <c r="J33" s="179">
        <v>27806.292409999998</v>
      </c>
    </row>
    <row r="34" spans="1:10" s="167" customFormat="1" ht="15.95" customHeight="1">
      <c r="A34" s="167" t="s">
        <v>253</v>
      </c>
      <c r="B34" s="175"/>
      <c r="C34" s="179">
        <v>127551.17204000002</v>
      </c>
      <c r="D34" s="180">
        <v>144408.82352999999</v>
      </c>
      <c r="E34" s="180">
        <v>157373.78602999996</v>
      </c>
      <c r="F34" s="180">
        <v>104984.18241000001</v>
      </c>
      <c r="G34" s="180">
        <v>153725.73725999999</v>
      </c>
      <c r="H34" s="180">
        <v>161589.76496</v>
      </c>
      <c r="I34" s="180">
        <v>159414.88184000002</v>
      </c>
      <c r="J34" s="179">
        <v>160138.92616000003</v>
      </c>
    </row>
    <row r="35" spans="1:10" s="167" customFormat="1" ht="15.95" customHeight="1">
      <c r="A35" s="167" t="s">
        <v>324</v>
      </c>
      <c r="B35" s="175"/>
      <c r="C35" s="179">
        <v>658971.52991000004</v>
      </c>
      <c r="D35" s="180">
        <v>687702.43752000015</v>
      </c>
      <c r="E35" s="180">
        <v>671191.98707399995</v>
      </c>
      <c r="F35" s="180">
        <v>655484.26861999999</v>
      </c>
      <c r="G35" s="180">
        <v>729996.18754000007</v>
      </c>
      <c r="H35" s="180">
        <v>829643.44081599987</v>
      </c>
      <c r="I35" s="180">
        <v>965202.44831299991</v>
      </c>
      <c r="J35" s="179">
        <v>993995.56632999994</v>
      </c>
    </row>
    <row r="36" spans="1:10" s="167" customFormat="1" ht="15.95" customHeight="1" thickBot="1">
      <c r="A36" s="178" t="s">
        <v>254</v>
      </c>
      <c r="B36" s="192"/>
      <c r="C36" s="190">
        <v>120128.22937000002</v>
      </c>
      <c r="D36" s="191">
        <v>124182.50925</v>
      </c>
      <c r="E36" s="191">
        <v>125191.52945999999</v>
      </c>
      <c r="F36" s="191">
        <v>122550.94449000001</v>
      </c>
      <c r="G36" s="191">
        <v>136687.57845</v>
      </c>
      <c r="H36" s="191">
        <v>168506.02809000001</v>
      </c>
      <c r="I36" s="191">
        <v>174000.57616399997</v>
      </c>
      <c r="J36" s="190">
        <v>207136.82076999999</v>
      </c>
    </row>
    <row r="37" spans="1:10" s="167" customFormat="1" ht="15.95" customHeight="1" thickBot="1">
      <c r="A37" s="261" t="s">
        <v>231</v>
      </c>
      <c r="B37" s="262"/>
      <c r="C37" s="263">
        <f>SUM(C11,C18:C36)</f>
        <v>10506140.491099998</v>
      </c>
      <c r="D37" s="264">
        <f t="shared" ref="D37:J37" si="3">SUM(D11,D18:D36)</f>
        <v>11056467.952039998</v>
      </c>
      <c r="E37" s="264">
        <f t="shared" si="3"/>
        <v>11305237.773070002</v>
      </c>
      <c r="F37" s="264">
        <f t="shared" si="3"/>
        <v>11304409.618199002</v>
      </c>
      <c r="G37" s="264">
        <f t="shared" si="3"/>
        <v>13915966.922360001</v>
      </c>
      <c r="H37" s="264">
        <f t="shared" si="3"/>
        <v>15418680.970792003</v>
      </c>
      <c r="I37" s="264">
        <f t="shared" si="3"/>
        <v>17754719.245499998</v>
      </c>
      <c r="J37" s="265">
        <f t="shared" si="3"/>
        <v>19280737.984473001</v>
      </c>
    </row>
    <row r="38" spans="1:10" ht="12.95" customHeight="1">
      <c r="A38" s="176" t="s">
        <v>228</v>
      </c>
    </row>
    <row r="39" spans="1:10" ht="11.45" customHeight="1">
      <c r="A39" s="177" t="s">
        <v>257</v>
      </c>
    </row>
  </sheetData>
  <printOptions horizontalCentered="1" verticalCentered="1"/>
  <pageMargins left="0.59055118110236227" right="0.59055118110236227" top="0.59055118110236227" bottom="0.59055118110236227" header="0" footer="0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L56"/>
  <sheetViews>
    <sheetView showGridLines="0" workbookViewId="0">
      <pane ySplit="9" topLeftCell="A10" activePane="bottomLeft" state="frozen"/>
      <selection activeCell="F69" sqref="F69:I69"/>
      <selection pane="bottomLeft"/>
    </sheetView>
  </sheetViews>
  <sheetFormatPr baseColWidth="10" defaultRowHeight="12.75"/>
  <cols>
    <col min="1" max="1" width="1.5703125" style="3" customWidth="1"/>
    <col min="2" max="3" width="2.140625" style="3" customWidth="1"/>
    <col min="4" max="4" width="71.28515625" style="3" customWidth="1"/>
    <col min="5" max="10" width="13.7109375" style="3" customWidth="1"/>
    <col min="11" max="11" width="1" style="3" customWidth="1"/>
  </cols>
  <sheetData>
    <row r="1" spans="1:11" ht="30">
      <c r="J1" s="1" t="s">
        <v>258</v>
      </c>
    </row>
    <row r="2" spans="1:11">
      <c r="E2" s="5"/>
      <c r="F2" s="5"/>
      <c r="G2" s="5"/>
      <c r="H2" s="5"/>
      <c r="I2" s="5"/>
    </row>
    <row r="3" spans="1:11" ht="14.1" customHeight="1">
      <c r="A3" s="8" t="s">
        <v>185</v>
      </c>
      <c r="B3" s="28"/>
      <c r="C3" s="28"/>
      <c r="D3" s="28"/>
      <c r="E3" s="29"/>
      <c r="F3" s="29"/>
      <c r="G3" s="29"/>
      <c r="H3" s="29"/>
      <c r="I3" s="29"/>
      <c r="J3" s="28"/>
      <c r="K3" s="30"/>
    </row>
    <row r="4" spans="1:11" ht="14.1" customHeight="1">
      <c r="A4" s="7" t="s">
        <v>315</v>
      </c>
      <c r="B4" s="28"/>
      <c r="C4" s="28"/>
      <c r="D4" s="28"/>
      <c r="E4" s="29"/>
      <c r="F4" s="29"/>
      <c r="G4" s="29"/>
      <c r="H4" s="29"/>
      <c r="I4" s="29"/>
      <c r="J4" s="28"/>
      <c r="K4" s="30"/>
    </row>
    <row r="5" spans="1:11" ht="14.1" customHeight="1">
      <c r="A5" s="7" t="s">
        <v>344</v>
      </c>
      <c r="B5" s="28"/>
      <c r="C5" s="28"/>
      <c r="D5" s="28"/>
      <c r="E5" s="29"/>
      <c r="F5" s="29"/>
      <c r="G5" s="29"/>
      <c r="H5" s="29"/>
      <c r="I5" s="29"/>
      <c r="J5" s="28"/>
      <c r="K5" s="30"/>
    </row>
    <row r="6" spans="1:11" ht="13.5" thickBo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14.1" customHeight="1" thickBot="1">
      <c r="A7" s="30"/>
      <c r="B7" s="30"/>
      <c r="C7" s="30"/>
      <c r="D7" s="30"/>
      <c r="E7" s="266" t="s">
        <v>35</v>
      </c>
      <c r="F7" s="267"/>
      <c r="G7" s="267"/>
      <c r="H7" s="267"/>
      <c r="I7" s="267"/>
      <c r="J7" s="268"/>
      <c r="K7" s="30"/>
    </row>
    <row r="8" spans="1:11" ht="14.1" customHeight="1" thickBot="1">
      <c r="A8" s="31"/>
      <c r="B8" s="31"/>
      <c r="C8" s="31"/>
      <c r="D8" s="31"/>
      <c r="E8" s="10">
        <v>2019</v>
      </c>
      <c r="F8" s="9">
        <f>E8+1</f>
        <v>2020</v>
      </c>
      <c r="G8" s="9">
        <f t="shared" ref="G8" si="0">F8+1</f>
        <v>2021</v>
      </c>
      <c r="H8" s="9" t="str">
        <f>_xlfn.CONCAT(($F$8+3)," /a")</f>
        <v>2023 /a</v>
      </c>
      <c r="I8" s="9" t="str">
        <f>_xlfn.CONCAT(($F$8+3)," /b")</f>
        <v>2023 /b</v>
      </c>
      <c r="J8" s="9" t="str">
        <f>_xlfn.CONCAT(($F$8+4)," /b")</f>
        <v>2024 /b</v>
      </c>
      <c r="K8" s="30"/>
    </row>
    <row r="9" spans="1:11" ht="14.1" customHeight="1" thickBot="1">
      <c r="A9" s="269" t="s">
        <v>72</v>
      </c>
      <c r="B9" s="270"/>
      <c r="C9" s="270"/>
      <c r="D9" s="270"/>
      <c r="E9" s="271">
        <v>36094025.075266488</v>
      </c>
      <c r="F9" s="272">
        <v>34551599.494875953</v>
      </c>
      <c r="G9" s="272">
        <v>37293532.28347221</v>
      </c>
      <c r="H9" s="272">
        <v>38990944.33968579</v>
      </c>
      <c r="I9" s="272">
        <v>40984130.936017692</v>
      </c>
      <c r="J9" s="273">
        <v>42649238.475909159</v>
      </c>
      <c r="K9" s="30"/>
    </row>
    <row r="10" spans="1:11" ht="14.1" customHeight="1">
      <c r="A10" s="30"/>
      <c r="B10" s="25" t="s">
        <v>160</v>
      </c>
      <c r="C10" s="25"/>
      <c r="D10" s="25"/>
      <c r="E10" s="32">
        <v>2627618.6568323974</v>
      </c>
      <c r="F10" s="33">
        <v>2332341.9095044937</v>
      </c>
      <c r="G10" s="33">
        <v>2732369.707392808</v>
      </c>
      <c r="H10" s="33">
        <v>2902380.1142133758</v>
      </c>
      <c r="I10" s="33">
        <v>3050862.2364136088</v>
      </c>
      <c r="J10" s="32">
        <v>3192664.8924481259</v>
      </c>
      <c r="K10" s="30"/>
    </row>
    <row r="11" spans="1:11" ht="14.1" customHeight="1">
      <c r="A11" s="11" t="s">
        <v>183</v>
      </c>
      <c r="B11" s="12"/>
      <c r="C11" s="12"/>
      <c r="D11" s="12"/>
      <c r="E11" s="13">
        <v>33465388.215418991</v>
      </c>
      <c r="F11" s="14">
        <v>32220430.827587329</v>
      </c>
      <c r="G11" s="14">
        <v>34551965.032051563</v>
      </c>
      <c r="H11" s="14">
        <v>36074755.44277887</v>
      </c>
      <c r="I11" s="14">
        <v>37918745.923371769</v>
      </c>
      <c r="J11" s="13">
        <v>39440679.772583224</v>
      </c>
      <c r="K11" s="30"/>
    </row>
    <row r="12" spans="1:11" ht="14.1" customHeight="1">
      <c r="A12" s="30"/>
      <c r="B12" s="25" t="s">
        <v>182</v>
      </c>
      <c r="C12" s="25"/>
      <c r="D12" s="25"/>
      <c r="E12" s="34">
        <v>1654171.5028653836</v>
      </c>
      <c r="F12" s="33">
        <v>1631489.6264170879</v>
      </c>
      <c r="G12" s="33">
        <v>1667792.8774903403</v>
      </c>
      <c r="H12" s="33">
        <v>1628943.3932517599</v>
      </c>
      <c r="I12" s="33">
        <v>1685161.6858285207</v>
      </c>
      <c r="J12" s="32">
        <v>1715767.7025117096</v>
      </c>
      <c r="K12" s="30"/>
    </row>
    <row r="13" spans="1:11" ht="14.1" customHeight="1">
      <c r="A13" s="30"/>
      <c r="B13" s="25"/>
      <c r="C13" s="15" t="s">
        <v>73</v>
      </c>
      <c r="D13" s="16"/>
      <c r="E13" s="17">
        <v>1121997.6330196292</v>
      </c>
      <c r="F13" s="18">
        <v>1117149.2077106035</v>
      </c>
      <c r="G13" s="18">
        <v>1158814.0337820379</v>
      </c>
      <c r="H13" s="18">
        <v>1134026.3864461714</v>
      </c>
      <c r="I13" s="18">
        <v>1192746.8937070956</v>
      </c>
      <c r="J13" s="19">
        <v>1214668.5364489057</v>
      </c>
      <c r="K13" s="30"/>
    </row>
    <row r="14" spans="1:11" ht="14.1" customHeight="1">
      <c r="A14" s="30"/>
      <c r="B14" s="25"/>
      <c r="C14" s="35"/>
      <c r="D14" s="25" t="s">
        <v>175</v>
      </c>
      <c r="E14" s="32">
        <v>354161.83199015498</v>
      </c>
      <c r="F14" s="33">
        <v>385763.74271972291</v>
      </c>
      <c r="G14" s="33">
        <v>388768.55415682791</v>
      </c>
      <c r="H14" s="33">
        <v>371280.87946271797</v>
      </c>
      <c r="I14" s="33">
        <v>402202.52122896997</v>
      </c>
      <c r="J14" s="36">
        <v>403567.4049354255</v>
      </c>
      <c r="K14" s="30"/>
    </row>
    <row r="15" spans="1:11" ht="14.1" customHeight="1">
      <c r="A15" s="30"/>
      <c r="B15" s="25"/>
      <c r="C15" s="35"/>
      <c r="D15" s="25" t="s">
        <v>176</v>
      </c>
      <c r="E15" s="32">
        <v>324636.49677058408</v>
      </c>
      <c r="F15" s="33">
        <v>310193.77520157746</v>
      </c>
      <c r="G15" s="33">
        <v>347939.283389655</v>
      </c>
      <c r="H15" s="33">
        <v>341604.17726920097</v>
      </c>
      <c r="I15" s="33">
        <v>359533.30807208898</v>
      </c>
      <c r="J15" s="36">
        <v>379058.30185946031</v>
      </c>
      <c r="K15" s="30"/>
    </row>
    <row r="16" spans="1:11" ht="14.1" customHeight="1">
      <c r="A16" s="30"/>
      <c r="B16" s="25"/>
      <c r="C16" s="35"/>
      <c r="D16" s="274" t="s">
        <v>177</v>
      </c>
      <c r="E16" s="275">
        <v>57958.676964838291</v>
      </c>
      <c r="F16" s="276">
        <v>54281.889530599845</v>
      </c>
      <c r="G16" s="276">
        <v>38075.574471432759</v>
      </c>
      <c r="H16" s="276">
        <v>35095.244020287384</v>
      </c>
      <c r="I16" s="276">
        <v>38898.389453692398</v>
      </c>
      <c r="J16" s="277">
        <v>36575.282145207093</v>
      </c>
      <c r="K16" s="30"/>
    </row>
    <row r="17" spans="1:11" ht="14.1" customHeight="1">
      <c r="A17" s="30"/>
      <c r="B17" s="25"/>
      <c r="C17" s="35"/>
      <c r="D17" s="25" t="s">
        <v>74</v>
      </c>
      <c r="E17" s="32">
        <f>E13-SUM(E14:E16)</f>
        <v>385240.62729405181</v>
      </c>
      <c r="F17" s="33">
        <f t="shared" ref="F17:J17" si="1">F13-SUM(F14:F16)</f>
        <v>366909.8002587033</v>
      </c>
      <c r="G17" s="33">
        <f t="shared" si="1"/>
        <v>384030.62176412228</v>
      </c>
      <c r="H17" s="33">
        <f t="shared" si="1"/>
        <v>386046.08569396508</v>
      </c>
      <c r="I17" s="33">
        <f t="shared" si="1"/>
        <v>392112.67495234427</v>
      </c>
      <c r="J17" s="36">
        <f t="shared" si="1"/>
        <v>395467.54750881286</v>
      </c>
      <c r="K17" s="30"/>
    </row>
    <row r="18" spans="1:11" ht="14.1" customHeight="1">
      <c r="A18" s="30"/>
      <c r="B18" s="25"/>
      <c r="C18" s="20" t="s">
        <v>75</v>
      </c>
      <c r="D18" s="21"/>
      <c r="E18" s="22">
        <v>369486.57947499369</v>
      </c>
      <c r="F18" s="23">
        <v>356708.20597286208</v>
      </c>
      <c r="G18" s="23">
        <v>360566.36392795487</v>
      </c>
      <c r="H18" s="23">
        <v>355583.70645092626</v>
      </c>
      <c r="I18" s="23">
        <v>348612.18447100616</v>
      </c>
      <c r="J18" s="24">
        <v>356799.62878739153</v>
      </c>
      <c r="K18" s="30"/>
    </row>
    <row r="19" spans="1:11" ht="14.1" customHeight="1">
      <c r="A19" s="30"/>
      <c r="B19" s="25"/>
      <c r="C19" s="35"/>
      <c r="D19" s="25" t="s">
        <v>178</v>
      </c>
      <c r="E19" s="32">
        <v>256425.8971626453</v>
      </c>
      <c r="F19" s="33">
        <v>254844.2305138665</v>
      </c>
      <c r="G19" s="33">
        <v>235460.40946728754</v>
      </c>
      <c r="H19" s="33">
        <v>229224.14942531564</v>
      </c>
      <c r="I19" s="33">
        <v>223336.09311487913</v>
      </c>
      <c r="J19" s="36">
        <v>229646.60798241553</v>
      </c>
      <c r="K19" s="30"/>
    </row>
    <row r="20" spans="1:11" ht="14.1" customHeight="1">
      <c r="A20" s="30"/>
      <c r="B20" s="25"/>
      <c r="C20" s="35"/>
      <c r="D20" s="25" t="s">
        <v>180</v>
      </c>
      <c r="E20" s="32">
        <v>31986.803210864622</v>
      </c>
      <c r="F20" s="33">
        <v>30092.229861009298</v>
      </c>
      <c r="G20" s="33">
        <v>52015.594894215355</v>
      </c>
      <c r="H20" s="33">
        <v>54139.80146420138</v>
      </c>
      <c r="I20" s="33">
        <v>54233.349168696266</v>
      </c>
      <c r="J20" s="36">
        <v>54320.441721182149</v>
      </c>
      <c r="K20" s="30"/>
    </row>
    <row r="21" spans="1:11" ht="14.1" customHeight="1">
      <c r="A21" s="30"/>
      <c r="B21" s="25"/>
      <c r="C21" s="35"/>
      <c r="D21" s="25" t="s">
        <v>179</v>
      </c>
      <c r="E21" s="32">
        <v>70816.307089096212</v>
      </c>
      <c r="F21" s="33">
        <v>61278.638021025501</v>
      </c>
      <c r="G21" s="33">
        <v>61399.678552358986</v>
      </c>
      <c r="H21" s="33">
        <v>60697.869151002866</v>
      </c>
      <c r="I21" s="33">
        <v>59634.907474925189</v>
      </c>
      <c r="J21" s="36">
        <v>61144.472596238236</v>
      </c>
      <c r="K21" s="30"/>
    </row>
    <row r="22" spans="1:11" ht="14.1" customHeight="1">
      <c r="A22" s="30"/>
      <c r="B22" s="25"/>
      <c r="C22" s="35"/>
      <c r="D22" s="25" t="s">
        <v>74</v>
      </c>
      <c r="E22" s="32">
        <f>E18-SUM(E19:E21)</f>
        <v>10257.572012387565</v>
      </c>
      <c r="F22" s="33">
        <f t="shared" ref="F22:J22" si="2">F18-SUM(F19:F21)</f>
        <v>10493.107576960756</v>
      </c>
      <c r="G22" s="33">
        <f t="shared" si="2"/>
        <v>11690.681014092988</v>
      </c>
      <c r="H22" s="33">
        <f t="shared" si="2"/>
        <v>11521.886410406383</v>
      </c>
      <c r="I22" s="33">
        <f t="shared" si="2"/>
        <v>11407.834712505573</v>
      </c>
      <c r="J22" s="36">
        <f t="shared" si="2"/>
        <v>11688.106487555604</v>
      </c>
      <c r="K22" s="30"/>
    </row>
    <row r="23" spans="1:11" ht="14.1" customHeight="1">
      <c r="A23" s="30"/>
      <c r="B23" s="25"/>
      <c r="C23" s="20" t="s">
        <v>76</v>
      </c>
      <c r="D23" s="21"/>
      <c r="E23" s="22">
        <v>60623.348307510889</v>
      </c>
      <c r="F23" s="23">
        <v>54598.472179370881</v>
      </c>
      <c r="G23" s="23">
        <v>65237.908464806154</v>
      </c>
      <c r="H23" s="23">
        <v>64226.560203590525</v>
      </c>
      <c r="I23" s="23">
        <v>67195.127884196496</v>
      </c>
      <c r="J23" s="24">
        <v>66736.597622504327</v>
      </c>
      <c r="K23" s="30"/>
    </row>
    <row r="24" spans="1:11" ht="14.1" customHeight="1">
      <c r="A24" s="30"/>
      <c r="B24" s="25"/>
      <c r="C24" s="35"/>
      <c r="D24" s="25" t="s">
        <v>181</v>
      </c>
      <c r="E24" s="32">
        <v>35996.869354713817</v>
      </c>
      <c r="F24" s="33">
        <v>30198.489067989241</v>
      </c>
      <c r="G24" s="33">
        <v>34217.381559357404</v>
      </c>
      <c r="H24" s="33">
        <v>33140.378376307111</v>
      </c>
      <c r="I24" s="33">
        <v>34299.209297211302</v>
      </c>
      <c r="J24" s="36">
        <v>35550.927359622299</v>
      </c>
      <c r="K24" s="30"/>
    </row>
    <row r="25" spans="1:11" ht="14.1" customHeight="1">
      <c r="A25" s="30"/>
      <c r="B25" s="25"/>
      <c r="C25" s="35"/>
      <c r="D25" s="25" t="s">
        <v>305</v>
      </c>
      <c r="E25" s="32">
        <v>16203.767305893796</v>
      </c>
      <c r="F25" s="33">
        <v>18181.77720253693</v>
      </c>
      <c r="G25" s="33">
        <v>24212.834824565329</v>
      </c>
      <c r="H25" s="33">
        <v>24110.995133550892</v>
      </c>
      <c r="I25" s="33">
        <v>26471.962992255405</v>
      </c>
      <c r="J25" s="36">
        <v>25288.948374405922</v>
      </c>
      <c r="K25" s="30"/>
    </row>
    <row r="26" spans="1:11" ht="14.1" customHeight="1">
      <c r="A26" s="30"/>
      <c r="B26" s="25"/>
      <c r="C26" s="35"/>
      <c r="D26" s="25" t="s">
        <v>74</v>
      </c>
      <c r="E26" s="32">
        <v>8422.711646903279</v>
      </c>
      <c r="F26" s="33">
        <v>6218.2059088447086</v>
      </c>
      <c r="G26" s="33">
        <v>6807.6920808834293</v>
      </c>
      <c r="H26" s="33">
        <v>6975.1866937325158</v>
      </c>
      <c r="I26" s="33">
        <v>6423.9555947297904</v>
      </c>
      <c r="J26" s="36">
        <v>5896.7218884761041</v>
      </c>
      <c r="K26" s="30"/>
    </row>
    <row r="27" spans="1:11" s="285" customFormat="1" ht="14.1" customHeight="1">
      <c r="A27" s="21"/>
      <c r="B27" s="279"/>
      <c r="C27" s="280" t="s">
        <v>325</v>
      </c>
      <c r="D27" s="281"/>
      <c r="E27" s="282">
        <v>99843.954324604725</v>
      </c>
      <c r="F27" s="283">
        <v>98507.112888624688</v>
      </c>
      <c r="G27" s="283">
        <v>101660.28177466716</v>
      </c>
      <c r="H27" s="283">
        <v>98674.412242698396</v>
      </c>
      <c r="I27" s="283">
        <v>103694.38222045331</v>
      </c>
      <c r="J27" s="284">
        <v>105780.67099119596</v>
      </c>
      <c r="K27" s="21"/>
    </row>
    <row r="28" spans="1:11" ht="14.1" customHeight="1">
      <c r="A28" s="30"/>
      <c r="B28" s="25" t="s">
        <v>161</v>
      </c>
      <c r="C28" s="25"/>
      <c r="D28" s="25"/>
      <c r="E28" s="32">
        <v>105566.94362969465</v>
      </c>
      <c r="F28" s="33">
        <v>107806.55415644076</v>
      </c>
      <c r="G28" s="33">
        <v>107013.00055952344</v>
      </c>
      <c r="H28" s="33">
        <v>106518.91817412872</v>
      </c>
      <c r="I28" s="33">
        <v>114228.74601453514</v>
      </c>
      <c r="J28" s="32">
        <v>117938.53070058202</v>
      </c>
      <c r="K28" s="30"/>
    </row>
    <row r="29" spans="1:11" ht="14.1" customHeight="1">
      <c r="A29" s="30"/>
      <c r="B29" s="25" t="s">
        <v>162</v>
      </c>
      <c r="C29" s="25"/>
      <c r="D29" s="25"/>
      <c r="E29" s="32">
        <v>4325673.3299958501</v>
      </c>
      <c r="F29" s="33">
        <v>4418361.3176325439</v>
      </c>
      <c r="G29" s="33">
        <v>5215600.1160361515</v>
      </c>
      <c r="H29" s="33">
        <v>5392822.7479966413</v>
      </c>
      <c r="I29" s="33">
        <v>5845806.1649493957</v>
      </c>
      <c r="J29" s="32">
        <v>6148455.0815848578</v>
      </c>
      <c r="K29" s="30"/>
    </row>
    <row r="30" spans="1:11" ht="14.1" customHeight="1">
      <c r="A30" s="30"/>
      <c r="B30" s="25" t="s">
        <v>163</v>
      </c>
      <c r="C30" s="25"/>
      <c r="D30" s="25"/>
      <c r="E30" s="32">
        <v>904684.09458777832</v>
      </c>
      <c r="F30" s="33">
        <v>965430.49797357828</v>
      </c>
      <c r="G30" s="33">
        <v>976298.10432315688</v>
      </c>
      <c r="H30" s="33">
        <v>1034690.8072232902</v>
      </c>
      <c r="I30" s="33">
        <v>1040388.9363572354</v>
      </c>
      <c r="J30" s="32">
        <v>1022902.202118089</v>
      </c>
      <c r="K30" s="30"/>
    </row>
    <row r="31" spans="1:11" ht="14.1" customHeight="1">
      <c r="A31" s="30"/>
      <c r="B31" s="25" t="s">
        <v>164</v>
      </c>
      <c r="C31" s="25"/>
      <c r="D31" s="25"/>
      <c r="E31" s="32">
        <v>1454936.2484779232</v>
      </c>
      <c r="F31" s="33">
        <v>1441531.5975902996</v>
      </c>
      <c r="G31" s="33">
        <v>1486681.9942585826</v>
      </c>
      <c r="H31" s="33">
        <v>1413590.712417827</v>
      </c>
      <c r="I31" s="33">
        <v>1604405.8606596347</v>
      </c>
      <c r="J31" s="32">
        <v>1601711.7811627693</v>
      </c>
      <c r="K31" s="30"/>
    </row>
    <row r="32" spans="1:11" ht="14.1" customHeight="1">
      <c r="A32" s="30"/>
      <c r="B32" s="25" t="s">
        <v>165</v>
      </c>
      <c r="C32" s="25"/>
      <c r="D32" s="25"/>
      <c r="E32" s="32">
        <v>3257195.7850234932</v>
      </c>
      <c r="F32" s="33">
        <v>3002207.227878652</v>
      </c>
      <c r="G32" s="33">
        <v>3246174.2636881215</v>
      </c>
      <c r="H32" s="33">
        <v>3352147.6766709476</v>
      </c>
      <c r="I32" s="33">
        <v>3470809.4123235238</v>
      </c>
      <c r="J32" s="32">
        <v>3607583.0357280732</v>
      </c>
      <c r="K32" s="30"/>
    </row>
    <row r="33" spans="1:12" ht="14.1" customHeight="1">
      <c r="A33" s="30"/>
      <c r="B33" s="25" t="s">
        <v>166</v>
      </c>
      <c r="C33" s="25"/>
      <c r="D33" s="25"/>
      <c r="E33" s="32">
        <v>1612384.9633266879</v>
      </c>
      <c r="F33" s="33">
        <v>1341893.7003025603</v>
      </c>
      <c r="G33" s="33">
        <v>1491052.7411081078</v>
      </c>
      <c r="H33" s="33">
        <v>1614197.6403164419</v>
      </c>
      <c r="I33" s="33">
        <v>1696291.2403055448</v>
      </c>
      <c r="J33" s="32">
        <v>1826157.7724435988</v>
      </c>
      <c r="K33" s="30"/>
    </row>
    <row r="34" spans="1:12" ht="14.1" customHeight="1">
      <c r="A34" s="30"/>
      <c r="B34" s="25" t="s">
        <v>167</v>
      </c>
      <c r="C34" s="25"/>
      <c r="D34" s="25"/>
      <c r="E34" s="32">
        <v>1208237.6551376025</v>
      </c>
      <c r="F34" s="33">
        <v>770212.85322637181</v>
      </c>
      <c r="G34" s="33">
        <v>910519.60891561094</v>
      </c>
      <c r="H34" s="33">
        <v>1035089.149473195</v>
      </c>
      <c r="I34" s="33">
        <v>1120497.8553390461</v>
      </c>
      <c r="J34" s="32">
        <v>1182233.231107869</v>
      </c>
      <c r="K34" s="30"/>
    </row>
    <row r="35" spans="1:12" ht="14.1" customHeight="1">
      <c r="A35" s="30"/>
      <c r="B35" s="25" t="s">
        <v>168</v>
      </c>
      <c r="C35" s="25"/>
      <c r="D35" s="25"/>
      <c r="E35" s="32">
        <v>1601438.1045799458</v>
      </c>
      <c r="F35" s="33">
        <v>1630469.9340133499</v>
      </c>
      <c r="G35" s="33">
        <v>1756462.2208995209</v>
      </c>
      <c r="H35" s="33">
        <v>2001934.7964213544</v>
      </c>
      <c r="I35" s="33">
        <v>2092701.3151350904</v>
      </c>
      <c r="J35" s="32">
        <v>2218343.5470557557</v>
      </c>
      <c r="K35" s="30"/>
    </row>
    <row r="36" spans="1:12" ht="14.1" customHeight="1">
      <c r="A36" s="30"/>
      <c r="B36" s="25" t="s">
        <v>169</v>
      </c>
      <c r="C36" s="25"/>
      <c r="D36" s="25"/>
      <c r="E36" s="32">
        <v>2028404.7358498506</v>
      </c>
      <c r="F36" s="33">
        <v>2142529.4174576653</v>
      </c>
      <c r="G36" s="33">
        <v>2281831.5634212382</v>
      </c>
      <c r="H36" s="33">
        <v>2360479.1490832386</v>
      </c>
      <c r="I36" s="33">
        <v>2398682.682239301</v>
      </c>
      <c r="J36" s="32">
        <v>2532800.3175843097</v>
      </c>
      <c r="K36" s="30"/>
    </row>
    <row r="37" spans="1:12" ht="14.1" customHeight="1">
      <c r="A37" s="30"/>
      <c r="B37" s="25" t="s">
        <v>170</v>
      </c>
      <c r="C37" s="25"/>
      <c r="D37" s="25"/>
      <c r="E37" s="32">
        <v>2938305.6282561612</v>
      </c>
      <c r="F37" s="33">
        <v>2869377.7460781401</v>
      </c>
      <c r="G37" s="33">
        <v>2968762.3030695515</v>
      </c>
      <c r="H37" s="33">
        <v>3022830.063794638</v>
      </c>
      <c r="I37" s="33">
        <v>3074218.1748791458</v>
      </c>
      <c r="J37" s="32">
        <v>3215632.2109235879</v>
      </c>
      <c r="K37" s="30"/>
    </row>
    <row r="38" spans="1:12" ht="14.1" customHeight="1">
      <c r="A38" s="30"/>
      <c r="B38" s="25" t="s">
        <v>171</v>
      </c>
      <c r="C38" s="25"/>
      <c r="D38" s="25"/>
      <c r="E38" s="32">
        <v>4530371.9382290691</v>
      </c>
      <c r="F38" s="33">
        <v>4386444.856101905</v>
      </c>
      <c r="G38" s="33">
        <v>4593979.3902522549</v>
      </c>
      <c r="H38" s="33">
        <v>4941046.5511941174</v>
      </c>
      <c r="I38" s="33">
        <v>5478762.1454601381</v>
      </c>
      <c r="J38" s="32">
        <v>5832258.1201636167</v>
      </c>
      <c r="K38" s="30"/>
    </row>
    <row r="39" spans="1:12" ht="14.1" customHeight="1">
      <c r="A39" s="30"/>
      <c r="B39" s="25" t="s">
        <v>172</v>
      </c>
      <c r="C39" s="25"/>
      <c r="D39" s="25"/>
      <c r="E39" s="32">
        <v>1496866.0802991092</v>
      </c>
      <c r="F39" s="33">
        <v>1490844.256668143</v>
      </c>
      <c r="G39" s="33">
        <v>1488096.5189928934</v>
      </c>
      <c r="H39" s="33">
        <v>1492881.0759851518</v>
      </c>
      <c r="I39" s="33">
        <v>1482413.8472517999</v>
      </c>
      <c r="J39" s="32">
        <v>1493519.5886594495</v>
      </c>
      <c r="K39" s="30"/>
    </row>
    <row r="40" spans="1:12" ht="14.1" customHeight="1">
      <c r="A40" s="30"/>
      <c r="B40" s="25" t="s">
        <v>173</v>
      </c>
      <c r="C40" s="25"/>
      <c r="D40" s="25"/>
      <c r="E40" s="32">
        <v>5032629.6440119259</v>
      </c>
      <c r="F40" s="33">
        <v>4943428.0337632196</v>
      </c>
      <c r="G40" s="33">
        <v>5187043.7750557167</v>
      </c>
      <c r="H40" s="33">
        <v>5454996.0419997051</v>
      </c>
      <c r="I40" s="33">
        <v>5530356.7801956274</v>
      </c>
      <c r="J40" s="32">
        <v>5616691.4184613321</v>
      </c>
      <c r="K40" s="30"/>
    </row>
    <row r="41" spans="1:12" ht="14.1" customHeight="1" thickBot="1">
      <c r="A41" s="31"/>
      <c r="B41" s="26" t="s">
        <v>174</v>
      </c>
      <c r="C41" s="26"/>
      <c r="D41" s="26"/>
      <c r="E41" s="37">
        <v>1313057.8525666127</v>
      </c>
      <c r="F41" s="38">
        <v>1074885.8197845686</v>
      </c>
      <c r="G41" s="38">
        <v>1169727.1333457248</v>
      </c>
      <c r="H41" s="38">
        <v>1217909.2886402456</v>
      </c>
      <c r="I41" s="38">
        <v>1242156.6941674349</v>
      </c>
      <c r="J41" s="37">
        <v>1260256.2417872644</v>
      </c>
      <c r="K41" s="30"/>
    </row>
    <row r="42" spans="1:12" s="2" customFormat="1" ht="14.1" customHeight="1">
      <c r="A42" s="27" t="s">
        <v>345</v>
      </c>
      <c r="B42" s="27"/>
      <c r="C42" s="6"/>
      <c r="D42" s="6"/>
      <c r="E42" s="6"/>
      <c r="F42" s="6"/>
      <c r="G42" s="6"/>
      <c r="H42" s="6"/>
      <c r="I42" s="6"/>
      <c r="J42" s="6"/>
      <c r="K42" s="6"/>
    </row>
    <row r="43" spans="1:12" s="2" customFormat="1" ht="11.1" customHeight="1">
      <c r="A43" s="27" t="s">
        <v>184</v>
      </c>
      <c r="B43" s="27"/>
      <c r="C43" s="6"/>
      <c r="D43" s="6"/>
      <c r="E43" s="6"/>
      <c r="F43" s="6"/>
      <c r="G43" s="6"/>
      <c r="H43" s="6"/>
      <c r="I43" s="6"/>
      <c r="J43" s="6"/>
      <c r="K43" s="6"/>
    </row>
    <row r="44" spans="1:12" s="2" customFormat="1" ht="11.1" customHeight="1">
      <c r="A44" s="4" t="s">
        <v>58</v>
      </c>
      <c r="B44" s="27"/>
      <c r="C44" s="6"/>
      <c r="D44" s="6"/>
      <c r="E44" s="6"/>
      <c r="F44" s="6"/>
      <c r="G44" s="6"/>
      <c r="H44" s="6"/>
      <c r="I44" s="6"/>
      <c r="J44" s="6"/>
      <c r="K44" s="6"/>
    </row>
    <row r="45" spans="1:12">
      <c r="A45" s="6"/>
      <c r="B45" s="6"/>
      <c r="C45" s="6"/>
      <c r="D45" s="6"/>
      <c r="E45" s="39"/>
      <c r="F45" s="39"/>
      <c r="G45" s="39"/>
      <c r="H45" s="39"/>
      <c r="I45" s="39"/>
      <c r="J45" s="39"/>
      <c r="K45" s="39"/>
    </row>
    <row r="46" spans="1:12">
      <c r="L46" s="3"/>
    </row>
    <row r="47" spans="1:12">
      <c r="L47" s="3"/>
    </row>
    <row r="48" spans="1:12">
      <c r="L48" s="3"/>
    </row>
    <row r="49" spans="12:12">
      <c r="L49" s="3"/>
    </row>
    <row r="50" spans="12:12">
      <c r="L50" s="3"/>
    </row>
    <row r="51" spans="12:12">
      <c r="L51" s="3"/>
    </row>
    <row r="52" spans="12:12">
      <c r="L52" s="3"/>
    </row>
    <row r="53" spans="12:12">
      <c r="L53" s="3"/>
    </row>
    <row r="54" spans="12:12">
      <c r="L54" s="3"/>
    </row>
    <row r="55" spans="12:12">
      <c r="L55" s="3"/>
    </row>
    <row r="56" spans="12:12">
      <c r="L56" s="3"/>
    </row>
  </sheetData>
  <phoneticPr fontId="28" type="noConversion"/>
  <printOptions horizontalCentered="1" verticalCentered="1"/>
  <pageMargins left="0.59055118110236227" right="0.59055118110236227" top="0.59055118110236227" bottom="0.59055118110236227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Cantones</vt:lpstr>
      <vt:lpstr>Prod-Comer</vt:lpstr>
      <vt:lpstr>Precios</vt:lpstr>
      <vt:lpstr>Destinos</vt:lpstr>
      <vt:lpstr>Exp (Part)</vt:lpstr>
      <vt:lpstr>Imp (Part)</vt:lpstr>
      <vt:lpstr>Exportac</vt:lpstr>
      <vt:lpstr>PIB</vt:lpstr>
      <vt:lpstr>Cantones!Área_de_impresión</vt:lpstr>
      <vt:lpstr>Destinos!Área_de_impresión</vt:lpstr>
      <vt:lpstr>'Exp (Part)'!Área_de_impresión</vt:lpstr>
      <vt:lpstr>Exportac!Área_de_impresión</vt:lpstr>
      <vt:lpstr>'Imp (Part)'!Área_de_impresión</vt:lpstr>
      <vt:lpstr>PIB!Área_de_impresión</vt:lpstr>
      <vt:lpstr>Precios!Área_de_impresión</vt:lpstr>
      <vt:lpstr>'Prod-Comer'!Área_de_impresión</vt:lpstr>
    </vt:vector>
  </TitlesOfParts>
  <Company>ICAFE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maraya</dc:creator>
  <cp:lastModifiedBy>Marco Araya Molina</cp:lastModifiedBy>
  <cp:lastPrinted>2024-12-03T16:18:36Z</cp:lastPrinted>
  <dcterms:created xsi:type="dcterms:W3CDTF">2004-11-10T22:00:11Z</dcterms:created>
  <dcterms:modified xsi:type="dcterms:W3CDTF">2024-12-03T16:51:49Z</dcterms:modified>
</cp:coreProperties>
</file>