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afe-my.sharepoint.com/personal/maraya_icafe_cr/Documents/ICAFE/Administracion/Congreso/Dic-2025/Anexos/"/>
    </mc:Choice>
  </mc:AlternateContent>
  <xr:revisionPtr revIDLastSave="3913" documentId="13_ncr:1_{D3225E27-DD58-4F6B-89D8-76A4E10AD480}" xr6:coauthVersionLast="47" xr6:coauthVersionMax="47" xr10:uidLastSave="{FDA7FAE6-6DB5-4893-B909-600983E4C6CF}"/>
  <bookViews>
    <workbookView xWindow="-120" yWindow="-120" windowWidth="29040" windowHeight="15720" tabRatio="742" firstSheet="6" activeTab="4" xr2:uid="{00000000-000D-0000-FFFF-FFFF00000000}"/>
  </bookViews>
  <sheets>
    <sheet name="Prod" sheetId="1" r:id="rId1"/>
    <sheet name="Prod-Países" sheetId="4" r:id="rId2"/>
    <sheet name="Export" sheetId="2" r:id="rId3"/>
    <sheet name="Export (Form)" sheetId="5" r:id="rId4"/>
    <sheet name="Consu (Exp)" sheetId="7" r:id="rId5"/>
    <sheet name="PIS Cons" sheetId="11" r:id="rId6"/>
    <sheet name="PNM Cons" sheetId="14" r:id="rId7"/>
  </sheets>
  <definedNames>
    <definedName name="_xlnm._FilterDatabase" localSheetId="4" hidden="1">'Consu (Exp)'!#REF!</definedName>
    <definedName name="_xlnm._FilterDatabase" localSheetId="1" hidden="1">'Prod-Países'!#REF!</definedName>
    <definedName name="_xlnm.Print_Area" localSheetId="4">'Consu (Exp)'!$A$1:$I$44</definedName>
    <definedName name="_xlnm.Print_Area" localSheetId="2">Export!$A$1:$G$47</definedName>
    <definedName name="_xlnm.Print_Area" localSheetId="3">'Export (Form)'!$A$1:$G$60</definedName>
    <definedName name="_xlnm.Print_Area" localSheetId="5">'PIS Cons'!$A$1:$H$49</definedName>
    <definedName name="_xlnm.Print_Area" localSheetId="6">'PNM Cons'!$A$1:$H$45</definedName>
    <definedName name="_xlnm.Print_Area" localSheetId="0">Prod!$A$1:$G$47</definedName>
    <definedName name="_xlnm.Print_Area" localSheetId="1">'Prod-Países'!$A$1:$M$38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8" i="14"/>
  <c r="E8" i="14" s="1"/>
  <c r="F8" i="14" s="1"/>
  <c r="G8" i="14" s="1"/>
  <c r="H8" i="14" s="1"/>
  <c r="D8" i="11"/>
  <c r="E8" i="11" s="1"/>
  <c r="F8" i="11" s="1"/>
  <c r="G8" i="11" s="1"/>
  <c r="H8" i="11" s="1"/>
  <c r="E8" i="7"/>
  <c r="F8" i="7" s="1"/>
  <c r="G8" i="7" s="1"/>
  <c r="H8" i="7" s="1"/>
  <c r="I8" i="7" s="1"/>
  <c r="C8" i="5"/>
  <c r="D8" i="5" s="1"/>
  <c r="E8" i="5" s="1"/>
  <c r="F8" i="5" s="1"/>
  <c r="G8" i="5" s="1"/>
  <c r="G39" i="2"/>
  <c r="F39" i="2"/>
  <c r="E39" i="2"/>
  <c r="D39" i="2"/>
  <c r="C39" i="2"/>
  <c r="B39" i="2"/>
  <c r="C8" i="2"/>
  <c r="D8" i="2" s="1"/>
  <c r="E8" i="2" s="1"/>
  <c r="F8" i="2" s="1"/>
  <c r="G8" i="2" s="1"/>
  <c r="M34" i="4"/>
  <c r="L34" i="4"/>
  <c r="K34" i="4"/>
  <c r="J34" i="4"/>
  <c r="I34" i="4"/>
  <c r="H34" i="4"/>
  <c r="G34" i="4"/>
  <c r="F34" i="4"/>
  <c r="E34" i="4"/>
  <c r="E8" i="4"/>
  <c r="F8" i="4" s="1"/>
  <c r="G8" i="4" s="1"/>
  <c r="H8" i="4" s="1"/>
  <c r="I8" i="4" s="1"/>
  <c r="J8" i="4" s="1"/>
  <c r="K8" i="4" s="1"/>
  <c r="L8" i="4" s="1"/>
  <c r="M8" i="4" s="1"/>
  <c r="G15" i="1"/>
  <c r="F15" i="1"/>
  <c r="E15" i="1"/>
  <c r="D15" i="1"/>
  <c r="C15" i="1"/>
  <c r="C8" i="1"/>
  <c r="D8" i="1" s="1"/>
  <c r="E8" i="1" s="1"/>
  <c r="F8" i="1" s="1"/>
  <c r="G8" i="1" s="1"/>
  <c r="H10" i="11" l="1"/>
  <c r="G10" i="11"/>
  <c r="F10" i="11"/>
  <c r="E10" i="11"/>
  <c r="D10" i="11"/>
  <c r="C10" i="11"/>
  <c r="C39" i="11" l="1"/>
  <c r="I39" i="7"/>
  <c r="I46" i="7"/>
  <c r="H46" i="7"/>
  <c r="G46" i="7"/>
  <c r="F46" i="7"/>
  <c r="E46" i="7"/>
  <c r="D46" i="7"/>
  <c r="B56" i="5" l="1"/>
  <c r="B29" i="5" l="1"/>
  <c r="D37" i="2" l="1"/>
  <c r="C37" i="2"/>
  <c r="F37" i="2"/>
  <c r="F29" i="2"/>
  <c r="G29" i="2"/>
  <c r="C29" i="2"/>
  <c r="D29" i="2"/>
  <c r="G21" i="2"/>
  <c r="D21" i="2"/>
  <c r="C21" i="2"/>
  <c r="E21" i="2"/>
  <c r="G14" i="2"/>
  <c r="D14" i="2"/>
  <c r="E43" i="2"/>
  <c r="D43" i="2"/>
  <c r="F43" i="2"/>
  <c r="B43" i="2"/>
  <c r="F21" i="2"/>
  <c r="E14" i="2"/>
  <c r="G44" i="1"/>
  <c r="D44" i="1"/>
  <c r="F44" i="1"/>
  <c r="C44" i="1"/>
  <c r="D34" i="1"/>
  <c r="C34" i="1"/>
  <c r="E34" i="1"/>
  <c r="E24" i="1"/>
  <c r="F24" i="1"/>
  <c r="D24" i="1"/>
  <c r="C24" i="1"/>
  <c r="H44" i="14"/>
  <c r="G44" i="14"/>
  <c r="F44" i="14"/>
  <c r="E44" i="14"/>
  <c r="D44" i="14"/>
  <c r="C44" i="14"/>
  <c r="H42" i="14"/>
  <c r="G42" i="14"/>
  <c r="F42" i="14"/>
  <c r="E42" i="14"/>
  <c r="D42" i="14"/>
  <c r="H35" i="14"/>
  <c r="G35" i="14"/>
  <c r="F35" i="14"/>
  <c r="E35" i="14"/>
  <c r="D35" i="14"/>
  <c r="H28" i="14"/>
  <c r="G28" i="14"/>
  <c r="F28" i="14"/>
  <c r="E28" i="14"/>
  <c r="D28" i="14"/>
  <c r="H15" i="14"/>
  <c r="G15" i="14"/>
  <c r="F15" i="14"/>
  <c r="E15" i="14"/>
  <c r="D15" i="14"/>
  <c r="C15" i="14"/>
  <c r="D34" i="4"/>
  <c r="F56" i="5"/>
  <c r="C35" i="14"/>
  <c r="C28" i="14"/>
  <c r="H39" i="7"/>
  <c r="G39" i="7"/>
  <c r="F39" i="7"/>
  <c r="E39" i="7"/>
  <c r="D39" i="7"/>
  <c r="H39" i="11"/>
  <c r="G39" i="11"/>
  <c r="F39" i="11"/>
  <c r="E39" i="11"/>
  <c r="D39" i="11"/>
  <c r="C48" i="11"/>
  <c r="G56" i="5"/>
  <c r="G43" i="2"/>
  <c r="C43" i="2"/>
  <c r="G37" i="2"/>
  <c r="E37" i="2"/>
  <c r="E29" i="2"/>
  <c r="C14" i="2"/>
  <c r="B42" i="5"/>
  <c r="E44" i="1"/>
  <c r="B54" i="5"/>
  <c r="C42" i="5"/>
  <c r="D42" i="5"/>
  <c r="E42" i="5"/>
  <c r="F42" i="5"/>
  <c r="G42" i="5"/>
  <c r="E56" i="5"/>
  <c r="D56" i="5"/>
  <c r="C56" i="5"/>
  <c r="G54" i="5"/>
  <c r="F54" i="5"/>
  <c r="E54" i="5"/>
  <c r="D54" i="5"/>
  <c r="C54" i="5"/>
  <c r="G29" i="5"/>
  <c r="F29" i="5"/>
  <c r="E29" i="5"/>
  <c r="D29" i="5"/>
  <c r="C29" i="5"/>
  <c r="C42" i="14"/>
  <c r="G48" i="11" l="1"/>
  <c r="H48" i="11"/>
  <c r="E48" i="11"/>
  <c r="F48" i="11"/>
  <c r="D48" i="11"/>
  <c r="F14" i="2"/>
  <c r="B44" i="1"/>
  <c r="G34" i="1"/>
  <c r="F34" i="1"/>
  <c r="B34" i="1"/>
  <c r="G24" i="1"/>
  <c r="B24" i="1"/>
  <c r="B14" i="2" l="1"/>
  <c r="B29" i="2"/>
  <c r="B21" i="2"/>
  <c r="B37" i="2"/>
</calcChain>
</file>

<file path=xl/sharedStrings.xml><?xml version="1.0" encoding="utf-8"?>
<sst xmlns="http://schemas.openxmlformats.org/spreadsheetml/2006/main" count="316" uniqueCount="163">
  <si>
    <t>ANEXO 1-1</t>
  </si>
  <si>
    <t>Producción Mundial de Café por Países y Bloques Continentales</t>
  </si>
  <si>
    <t>Miles de Sacos 60 kg</t>
  </si>
  <si>
    <t>Cosechas 2019-2020 a 2024-2025</t>
  </si>
  <si>
    <t>Países</t>
  </si>
  <si>
    <t>2019-20</t>
  </si>
  <si>
    <t>Sur América</t>
  </si>
  <si>
    <t>Brasil</t>
  </si>
  <si>
    <t>Colombia</t>
  </si>
  <si>
    <t>Perú</t>
  </si>
  <si>
    <t>Venezuela</t>
  </si>
  <si>
    <t>Ecuador</t>
  </si>
  <si>
    <t>Otros</t>
  </si>
  <si>
    <t>Asia y Oceanía</t>
  </si>
  <si>
    <t>Vietnam</t>
  </si>
  <si>
    <t>Indonesia</t>
  </si>
  <si>
    <t>India</t>
  </si>
  <si>
    <t>Laos</t>
  </si>
  <si>
    <t>Papúa Nueva Guinea</t>
  </si>
  <si>
    <t>Tailandia</t>
  </si>
  <si>
    <t>Filipinas</t>
  </si>
  <si>
    <t>Norte y Centroamérica</t>
  </si>
  <si>
    <t>Honduras</t>
  </si>
  <si>
    <t>México</t>
  </si>
  <si>
    <t>Guatemala</t>
  </si>
  <si>
    <t>Nicaragua</t>
  </si>
  <si>
    <t>Costa Rica</t>
  </si>
  <si>
    <t>El Salvador</t>
  </si>
  <si>
    <t>República Dominicana</t>
  </si>
  <si>
    <t>Cuba</t>
  </si>
  <si>
    <t>África</t>
  </si>
  <si>
    <t>Etiopía</t>
  </si>
  <si>
    <t>Uganda</t>
  </si>
  <si>
    <t>Costa de Marfil</t>
  </si>
  <si>
    <t>Tanzania</t>
  </si>
  <si>
    <t>Kenya</t>
  </si>
  <si>
    <t>República Democrática del Congo</t>
  </si>
  <si>
    <t>Ruanda</t>
  </si>
  <si>
    <t>Madagascar</t>
  </si>
  <si>
    <t>Producción Mundial</t>
  </si>
  <si>
    <t>Fuente: Organización Internacional del Café (OIC).</t>
  </si>
  <si>
    <t>ANEXO 1-2</t>
  </si>
  <si>
    <t>Clasificación de los Principales Países Productores de Café *</t>
  </si>
  <si>
    <t>Cosechas 2015-2016 a 2024-2025</t>
  </si>
  <si>
    <t>Año Cosecha</t>
  </si>
  <si>
    <t>Orden</t>
  </si>
  <si>
    <t>País-Origen</t>
  </si>
  <si>
    <t>2015-16</t>
  </si>
  <si>
    <t>-</t>
  </si>
  <si>
    <t>Otros Países</t>
  </si>
  <si>
    <t>*/ Ordenado con base en la cosecha 2024-2025.</t>
  </si>
  <si>
    <t>ANEXO 1-3</t>
  </si>
  <si>
    <t>Exportación Mundial de Todas las Formas de Café a Todo Destino</t>
  </si>
  <si>
    <t>Países Exportadores - Miles de Sacos 60 kg</t>
  </si>
  <si>
    <t>Años Cafetaleros (Oct-Set): 2019-2020 a 2024-2025</t>
  </si>
  <si>
    <t>Años Cafetaleros</t>
  </si>
  <si>
    <t>Kenia</t>
  </si>
  <si>
    <t>Exportaciones Mundiales</t>
  </si>
  <si>
    <t>*/ Cifras preliminares</t>
  </si>
  <si>
    <t>Arábicas</t>
  </si>
  <si>
    <t>Naturales Brasileños</t>
  </si>
  <si>
    <t>Suaves Colombianos</t>
  </si>
  <si>
    <t>Otros Suaves</t>
  </si>
  <si>
    <t>Robustas</t>
  </si>
  <si>
    <t>ANEXO 1-4</t>
  </si>
  <si>
    <r>
      <t xml:space="preserve">Exportación Mundial de Café por </t>
    </r>
    <r>
      <rPr>
        <b/>
        <u/>
        <sz val="14"/>
        <rFont val="Avenir LT Std 45 Book"/>
        <family val="2"/>
      </rPr>
      <t>Forma</t>
    </r>
    <r>
      <rPr>
        <b/>
        <vertAlign val="superscript"/>
        <sz val="14"/>
        <rFont val="Avenir LT Std 45 Book"/>
        <family val="2"/>
      </rPr>
      <t>a</t>
    </r>
    <r>
      <rPr>
        <b/>
        <sz val="14"/>
        <rFont val="Avenir LT Std 45 Book"/>
        <family val="2"/>
      </rPr>
      <t xml:space="preserve"> hacia Todo Destino</t>
    </r>
  </si>
  <si>
    <t>Café Verde (Oro)</t>
  </si>
  <si>
    <t>Otros Exportadores</t>
  </si>
  <si>
    <r>
      <t xml:space="preserve">Café Tostado </t>
    </r>
    <r>
      <rPr>
        <b/>
        <i/>
        <vertAlign val="superscript"/>
        <sz val="8"/>
        <rFont val="Avenir LT Std 45 Book"/>
        <family val="2"/>
      </rPr>
      <t>c</t>
    </r>
  </si>
  <si>
    <t>Guinea</t>
  </si>
  <si>
    <r>
      <t xml:space="preserve">Café Soluble </t>
    </r>
    <r>
      <rPr>
        <b/>
        <i/>
        <vertAlign val="superscript"/>
        <sz val="8"/>
        <rFont val="Avenir LT Std 45 Book"/>
        <family val="2"/>
      </rPr>
      <t>c</t>
    </r>
  </si>
  <si>
    <t>a/ Valor agregado o nivel de procesamiento.</t>
  </si>
  <si>
    <t>b/ Los datos del periodo 2024-2025 son preliminares.</t>
  </si>
  <si>
    <t>c/ Los sacos de café tostado y soluble son equivalentes a café verde.</t>
  </si>
  <si>
    <t>ANEXO 1-5</t>
  </si>
  <si>
    <t>Consumo Interno de Café en Países Exportadores</t>
  </si>
  <si>
    <t>Cosechas</t>
  </si>
  <si>
    <t>Nigeria</t>
  </si>
  <si>
    <t>Bolivia</t>
  </si>
  <si>
    <t>Panamá</t>
  </si>
  <si>
    <t>Camerún</t>
  </si>
  <si>
    <t>Angola</t>
  </si>
  <si>
    <t>Los Demás</t>
  </si>
  <si>
    <t>Otros Paises Exportadores*</t>
  </si>
  <si>
    <t>Total Consumo Interno</t>
  </si>
  <si>
    <t>*/ Países no miembros de la OIC como: Guyana, Nepal,  Sri Lanka y Trinidad y Tobago.</t>
  </si>
  <si>
    <t>Bloques Continentales</t>
  </si>
  <si>
    <t>ANEXO 1-6</t>
  </si>
  <si>
    <r>
      <t>Desaparición</t>
    </r>
    <r>
      <rPr>
        <b/>
        <sz val="14"/>
        <color theme="8"/>
        <rFont val="Avenir LT Std 45 Book"/>
        <family val="2"/>
      </rPr>
      <t xml:space="preserve"> </t>
    </r>
    <r>
      <rPr>
        <b/>
        <sz val="14"/>
        <color theme="8"/>
        <rFont val="Avenir LT Std 45 Book"/>
      </rPr>
      <t>(</t>
    </r>
    <r>
      <rPr>
        <b/>
        <u/>
        <sz val="14"/>
        <color theme="8"/>
        <rFont val="Avenir LT Std 45 Book"/>
      </rPr>
      <t>Consumo</t>
    </r>
    <r>
      <rPr>
        <b/>
        <sz val="14"/>
        <color theme="8"/>
        <rFont val="Avenir LT Std 45 Book"/>
      </rPr>
      <t>)</t>
    </r>
    <r>
      <rPr>
        <b/>
        <sz val="14"/>
        <rFont val="Avenir LT Std 45 Book"/>
        <family val="2"/>
      </rPr>
      <t xml:space="preserve"> de Café en los Países Selectos</t>
    </r>
  </si>
  <si>
    <t>Importadores según la OIC (Miles Sacos 60 kg)</t>
  </si>
  <si>
    <t>Año Cafetalero</t>
  </si>
  <si>
    <t>Países Selectos</t>
  </si>
  <si>
    <t>Comunidad Europea:</t>
  </si>
  <si>
    <t>Alemania</t>
  </si>
  <si>
    <t>Francia</t>
  </si>
  <si>
    <t>Italia</t>
  </si>
  <si>
    <t>España</t>
  </si>
  <si>
    <t>Polonia</t>
  </si>
  <si>
    <t>Países Bajos</t>
  </si>
  <si>
    <t>Suecia</t>
  </si>
  <si>
    <t>Bélgica</t>
  </si>
  <si>
    <t>Grecia</t>
  </si>
  <si>
    <t>Rumanía</t>
  </si>
  <si>
    <t>Austria</t>
  </si>
  <si>
    <t>Finlandia</t>
  </si>
  <si>
    <t>Portugal</t>
  </si>
  <si>
    <t>República Checa</t>
  </si>
  <si>
    <t>Dinamarca</t>
  </si>
  <si>
    <t>Eslovaquia</t>
  </si>
  <si>
    <t>Bulgaria</t>
  </si>
  <si>
    <t>Irlanda</t>
  </si>
  <si>
    <t>Croacia</t>
  </si>
  <si>
    <t>Hungría</t>
  </si>
  <si>
    <t>Luxemburgo</t>
  </si>
  <si>
    <t>Lituania</t>
  </si>
  <si>
    <t>Eslovenia</t>
  </si>
  <si>
    <t>Estonia</t>
  </si>
  <si>
    <t>Chipre</t>
  </si>
  <si>
    <t>Letonia</t>
  </si>
  <si>
    <t>Malta</t>
  </si>
  <si>
    <t>Otros Países:</t>
  </si>
  <si>
    <t>Estados Unidos</t>
  </si>
  <si>
    <t>Japón</t>
  </si>
  <si>
    <t>Rusia</t>
  </si>
  <si>
    <t>Reino Unido</t>
  </si>
  <si>
    <t>Suiza</t>
  </si>
  <si>
    <t>Noruega</t>
  </si>
  <si>
    <t>Túnez</t>
  </si>
  <si>
    <t>Consumo Total</t>
  </si>
  <si>
    <t>ANEXO 1-7</t>
  </si>
  <si>
    <r>
      <t>Importaciones</t>
    </r>
    <r>
      <rPr>
        <b/>
        <sz val="14"/>
        <rFont val="Avenir LT Std 45 Book"/>
        <family val="2"/>
      </rPr>
      <t xml:space="preserve"> </t>
    </r>
    <r>
      <rPr>
        <b/>
        <u/>
        <sz val="14"/>
        <rFont val="Avenir LT Std 45 Book"/>
        <family val="2"/>
      </rPr>
      <t>Netas</t>
    </r>
    <r>
      <rPr>
        <b/>
        <sz val="14"/>
        <rFont val="Avenir LT Std 45 Book"/>
        <family val="2"/>
      </rPr>
      <t xml:space="preserve"> de Todas las Formas de Café</t>
    </r>
  </si>
  <si>
    <t>Demás Países Importadores según la OIC (Miles Sacos 60 kg)</t>
  </si>
  <si>
    <t>Años Cafetaleros (Oct-Set): 2019-20 a 2024-2025</t>
  </si>
  <si>
    <t>País Importador</t>
  </si>
  <si>
    <t>2018-19</t>
  </si>
  <si>
    <t>África:</t>
  </si>
  <si>
    <t>Argelia</t>
  </si>
  <si>
    <t>Egipto</t>
  </si>
  <si>
    <t>Marruecos</t>
  </si>
  <si>
    <t>Sudáfrica</t>
  </si>
  <si>
    <t>Sudán</t>
  </si>
  <si>
    <t>Asia y Oceanía:</t>
  </si>
  <si>
    <t>China</t>
  </si>
  <si>
    <t>Corea del Sur</t>
  </si>
  <si>
    <t>Turquía</t>
  </si>
  <si>
    <t>Australia</t>
  </si>
  <si>
    <t>Arabia Saudita</t>
  </si>
  <si>
    <t>Taiwán</t>
  </si>
  <si>
    <t>Israel</t>
  </si>
  <si>
    <t>Malasia</t>
  </si>
  <si>
    <t>Emiratos Árabes Unidos</t>
  </si>
  <si>
    <t>Hong Kong</t>
  </si>
  <si>
    <t>América y El Caribe:</t>
  </si>
  <si>
    <t>Canadá</t>
  </si>
  <si>
    <t>Argentina</t>
  </si>
  <si>
    <t>Chile</t>
  </si>
  <si>
    <t>Belice</t>
  </si>
  <si>
    <t>Europa:</t>
  </si>
  <si>
    <t>Ucrania</t>
  </si>
  <si>
    <t>Serbia</t>
  </si>
  <si>
    <t>Bielorrusia</t>
  </si>
  <si>
    <t>Bosnia y Herzegovina</t>
  </si>
  <si>
    <t>Total Importaciones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</si>
</sst>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Calibri"/>
      <family val="2"/>
      <scheme val="minor"/>
    </font>
    <font>
      <sz val="10"/>
      <name val="Avenir LT Std 45 Book"/>
      <family val="2"/>
    </font>
    <font>
      <b/>
      <sz val="24"/>
      <name val="Avenir LT Std 45 Book"/>
      <family val="2"/>
    </font>
    <font>
      <b/>
      <sz val="14"/>
      <name val="Avenir LT Std 45 Book"/>
      <family val="2"/>
    </font>
    <font>
      <b/>
      <sz val="10"/>
      <name val="Avenir LT Std 45 Book"/>
      <family val="2"/>
    </font>
    <font>
      <b/>
      <vertAlign val="superscript"/>
      <sz val="14"/>
      <name val="Avenir LT Std 45 Book"/>
      <family val="2"/>
    </font>
    <font>
      <b/>
      <sz val="8"/>
      <name val="Avenir LT Std 45 Book"/>
      <family val="2"/>
    </font>
    <font>
      <b/>
      <sz val="18"/>
      <name val="Avenir LT Std 45 Book"/>
      <family val="2"/>
    </font>
    <font>
      <b/>
      <sz val="11"/>
      <name val="Avenir LT Std 45 Book"/>
      <family val="2"/>
    </font>
    <font>
      <b/>
      <sz val="10"/>
      <color theme="0"/>
      <name val="Avenir LT Std 45 Book"/>
      <family val="2"/>
    </font>
    <font>
      <b/>
      <i/>
      <sz val="10"/>
      <name val="Avenir LT Std 45 Book"/>
      <family val="2"/>
    </font>
    <font>
      <i/>
      <sz val="10"/>
      <name val="Avenir LT Std 45 Book"/>
      <family val="2"/>
    </font>
    <font>
      <sz val="8"/>
      <name val="Avenir LT Std 45 Book"/>
      <family val="2"/>
    </font>
    <font>
      <b/>
      <u/>
      <sz val="14"/>
      <name val="Avenir LT Std 45 Book"/>
      <family val="2"/>
    </font>
    <font>
      <b/>
      <i/>
      <vertAlign val="superscript"/>
      <sz val="8"/>
      <name val="Avenir LT Std 45 Book"/>
      <family val="2"/>
    </font>
    <font>
      <b/>
      <sz val="11"/>
      <color theme="0"/>
      <name val="Avenir LT Std 45 Book"/>
      <family val="2"/>
    </font>
    <font>
      <sz val="10"/>
      <color theme="0"/>
      <name val="Avenir LT Std 45 Book"/>
      <family val="2"/>
    </font>
    <font>
      <b/>
      <sz val="14"/>
      <color theme="8"/>
      <name val="Avenir LT Std 45 Book"/>
      <family val="2"/>
    </font>
    <font>
      <b/>
      <i/>
      <sz val="10"/>
      <color theme="0"/>
      <name val="Avenir LT Std 45 Book"/>
      <family val="2"/>
    </font>
    <font>
      <u/>
      <sz val="10"/>
      <name val="Avenir LT Std 45 Book"/>
      <family val="2"/>
    </font>
    <font>
      <b/>
      <sz val="10"/>
      <color theme="0"/>
      <name val="Avenir LT Std 45 Book"/>
    </font>
    <font>
      <i/>
      <sz val="10"/>
      <name val="Avenir LT Std 45 Book"/>
    </font>
    <font>
      <b/>
      <sz val="14"/>
      <color theme="8"/>
      <name val="Avenir LT Std 45 Book"/>
    </font>
    <font>
      <b/>
      <u/>
      <sz val="14"/>
      <color theme="8"/>
      <name val="Avenir LT Std 45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4D4B34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3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3" fontId="15" fillId="0" borderId="5" xfId="0" applyNumberFormat="1" applyFont="1" applyBorder="1"/>
    <xf numFmtId="3" fontId="15" fillId="0" borderId="4" xfId="0" applyNumberFormat="1" applyFont="1" applyBorder="1"/>
    <xf numFmtId="3" fontId="15" fillId="0" borderId="0" xfId="0" applyNumberFormat="1" applyFont="1"/>
    <xf numFmtId="3" fontId="15" fillId="0" borderId="16" xfId="0" applyNumberFormat="1" applyFont="1" applyBorder="1"/>
    <xf numFmtId="0" fontId="15" fillId="0" borderId="0" xfId="0" applyFont="1"/>
    <xf numFmtId="3" fontId="6" fillId="0" borderId="0" xfId="0" applyNumberFormat="1" applyFont="1"/>
    <xf numFmtId="3" fontId="6" fillId="0" borderId="5" xfId="0" applyNumberFormat="1" applyFont="1" applyBorder="1"/>
    <xf numFmtId="3" fontId="6" fillId="0" borderId="15" xfId="0" applyNumberFormat="1" applyFont="1" applyBorder="1"/>
    <xf numFmtId="0" fontId="16" fillId="0" borderId="0" xfId="0" applyFont="1" applyAlignment="1">
      <alignment horizontal="right"/>
    </xf>
    <xf numFmtId="10" fontId="16" fillId="0" borderId="5" xfId="0" applyNumberFormat="1" applyFont="1" applyBorder="1"/>
    <xf numFmtId="10" fontId="16" fillId="0" borderId="4" xfId="0" applyNumberFormat="1" applyFont="1" applyBorder="1"/>
    <xf numFmtId="10" fontId="16" fillId="0" borderId="0" xfId="0" applyNumberFormat="1" applyFont="1"/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10" fontId="6" fillId="0" borderId="0" xfId="4" applyNumberFormat="1" applyFont="1" applyBorder="1"/>
    <xf numFmtId="0" fontId="6" fillId="0" borderId="9" xfId="0" applyFont="1" applyBorder="1"/>
    <xf numFmtId="3" fontId="6" fillId="0" borderId="10" xfId="0" applyNumberFormat="1" applyFont="1" applyBorder="1"/>
    <xf numFmtId="3" fontId="6" fillId="0" borderId="17" xfId="0" applyNumberFormat="1" applyFont="1" applyBorder="1"/>
    <xf numFmtId="3" fontId="15" fillId="0" borderId="24" xfId="0" applyNumberFormat="1" applyFont="1" applyBorder="1"/>
    <xf numFmtId="3" fontId="15" fillId="0" borderId="18" xfId="0" applyNumberFormat="1" applyFont="1" applyBorder="1"/>
    <xf numFmtId="3" fontId="6" fillId="0" borderId="4" xfId="0" applyNumberFormat="1" applyFont="1" applyBorder="1"/>
    <xf numFmtId="0" fontId="17" fillId="0" borderId="0" xfId="0" applyFont="1"/>
    <xf numFmtId="0" fontId="6" fillId="0" borderId="0" xfId="0" applyFont="1" applyAlignment="1">
      <alignment horizontal="left" indent="1"/>
    </xf>
    <xf numFmtId="3" fontId="15" fillId="0" borderId="27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indent="1"/>
    </xf>
    <xf numFmtId="3" fontId="6" fillId="0" borderId="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164" fontId="6" fillId="0" borderId="0" xfId="4" applyNumberFormat="1" applyFont="1"/>
    <xf numFmtId="0" fontId="6" fillId="0" borderId="7" xfId="0" applyFont="1" applyBorder="1" applyAlignment="1">
      <alignment horizontal="left"/>
    </xf>
    <xf numFmtId="0" fontId="6" fillId="0" borderId="7" xfId="0" applyFont="1" applyBorder="1"/>
    <xf numFmtId="3" fontId="6" fillId="0" borderId="3" xfId="0" applyNumberFormat="1" applyFont="1" applyBorder="1"/>
    <xf numFmtId="3" fontId="6" fillId="0" borderId="7" xfId="0" applyNumberFormat="1" applyFont="1" applyBorder="1"/>
    <xf numFmtId="0" fontId="18" fillId="0" borderId="0" xfId="0" applyFont="1" applyAlignment="1">
      <alignment horizontal="left"/>
    </xf>
    <xf numFmtId="0" fontId="6" fillId="0" borderId="12" xfId="0" applyFont="1" applyBorder="1"/>
    <xf numFmtId="3" fontId="6" fillId="0" borderId="0" xfId="0" applyNumberFormat="1" applyFont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0" fontId="16" fillId="0" borderId="0" xfId="0" applyFont="1"/>
    <xf numFmtId="3" fontId="15" fillId="0" borderId="0" xfId="0" applyNumberFormat="1" applyFont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 vertical="center" indent="1"/>
    </xf>
    <xf numFmtId="3" fontId="6" fillId="2" borderId="12" xfId="0" applyNumberFormat="1" applyFont="1" applyFill="1" applyBorder="1" applyAlignment="1">
      <alignment horizontal="right" vertical="center" indent="1"/>
    </xf>
    <xf numFmtId="0" fontId="6" fillId="0" borderId="8" xfId="0" applyFont="1" applyBorder="1" applyAlignment="1">
      <alignment horizontal="center"/>
    </xf>
    <xf numFmtId="0" fontId="15" fillId="0" borderId="0" xfId="0" applyFont="1" applyAlignment="1">
      <alignment vertical="center"/>
    </xf>
    <xf numFmtId="3" fontId="15" fillId="0" borderId="1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4" fillId="0" borderId="0" xfId="0" applyFont="1"/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25" xfId="0" applyFont="1" applyBorder="1"/>
    <xf numFmtId="0" fontId="25" fillId="4" borderId="38" xfId="0" applyFont="1" applyFill="1" applyBorder="1"/>
    <xf numFmtId="0" fontId="25" fillId="4" borderId="29" xfId="0" applyFont="1" applyFill="1" applyBorder="1"/>
    <xf numFmtId="3" fontId="6" fillId="0" borderId="14" xfId="0" applyNumberFormat="1" applyFont="1" applyBorder="1"/>
    <xf numFmtId="3" fontId="6" fillId="0" borderId="28" xfId="0" applyNumberFormat="1" applyFont="1" applyBorder="1"/>
    <xf numFmtId="0" fontId="6" fillId="0" borderId="13" xfId="0" applyFont="1" applyBorder="1"/>
    <xf numFmtId="3" fontId="6" fillId="0" borderId="27" xfId="0" applyNumberFormat="1" applyFont="1" applyBorder="1"/>
    <xf numFmtId="3" fontId="6" fillId="0" borderId="39" xfId="0" applyNumberFormat="1" applyFont="1" applyBorder="1"/>
    <xf numFmtId="0" fontId="14" fillId="4" borderId="11" xfId="0" applyFont="1" applyFill="1" applyBorder="1" applyAlignment="1">
      <alignment horizontal="centerContinuous"/>
    </xf>
    <xf numFmtId="0" fontId="14" fillId="4" borderId="7" xfId="0" applyFont="1" applyFill="1" applyBorder="1" applyAlignment="1">
      <alignment horizontal="centerContinuous"/>
    </xf>
    <xf numFmtId="0" fontId="14" fillId="4" borderId="1" xfId="0" applyFont="1" applyFill="1" applyBorder="1" applyAlignment="1">
      <alignment horizontal="centerContinuous"/>
    </xf>
    <xf numFmtId="0" fontId="14" fillId="4" borderId="6" xfId="0" applyFont="1" applyFill="1" applyBorder="1"/>
    <xf numFmtId="0" fontId="14" fillId="4" borderId="7" xfId="0" applyFont="1" applyFill="1" applyBorder="1"/>
    <xf numFmtId="3" fontId="14" fillId="4" borderId="3" xfId="0" applyNumberFormat="1" applyFont="1" applyFill="1" applyBorder="1"/>
    <xf numFmtId="3" fontId="14" fillId="4" borderId="8" xfId="0" applyNumberFormat="1" applyFont="1" applyFill="1" applyBorder="1"/>
    <xf numFmtId="3" fontId="14" fillId="4" borderId="7" xfId="0" applyNumberFormat="1" applyFont="1" applyFill="1" applyBorder="1"/>
    <xf numFmtId="3" fontId="14" fillId="4" borderId="23" xfId="0" applyNumberFormat="1" applyFont="1" applyFill="1" applyBorder="1"/>
    <xf numFmtId="0" fontId="14" fillId="4" borderId="11" xfId="0" applyFont="1" applyFill="1" applyBorder="1" applyAlignment="1">
      <alignment horizontal="centerContinuous" vertical="center"/>
    </xf>
    <xf numFmtId="0" fontId="14" fillId="4" borderId="7" xfId="0" applyFont="1" applyFill="1" applyBorder="1" applyAlignment="1">
      <alignment horizontal="centerContinuous" vertical="center"/>
    </xf>
    <xf numFmtId="0" fontId="14" fillId="4" borderId="1" xfId="0" applyFont="1" applyFill="1" applyBorder="1" applyAlignment="1">
      <alignment horizontal="centerContinuous"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center" vertical="center"/>
    </xf>
    <xf numFmtId="3" fontId="14" fillId="4" borderId="23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vertical="center"/>
    </xf>
    <xf numFmtId="3" fontId="20" fillId="4" borderId="3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0" fontId="23" fillId="4" borderId="11" xfId="0" applyFont="1" applyFill="1" applyBorder="1"/>
    <xf numFmtId="3" fontId="23" fillId="4" borderId="3" xfId="0" applyNumberFormat="1" applyFont="1" applyFill="1" applyBorder="1"/>
    <xf numFmtId="3" fontId="23" fillId="4" borderId="8" xfId="0" applyNumberFormat="1" applyFont="1" applyFill="1" applyBorder="1"/>
    <xf numFmtId="3" fontId="23" fillId="4" borderId="1" xfId="0" applyNumberFormat="1" applyFont="1" applyFill="1" applyBorder="1"/>
    <xf numFmtId="3" fontId="20" fillId="4" borderId="3" xfId="0" applyNumberFormat="1" applyFont="1" applyFill="1" applyBorder="1" applyAlignment="1">
      <alignment horizontal="right" vertical="center"/>
    </xf>
    <xf numFmtId="3" fontId="20" fillId="4" borderId="8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/>
    <xf numFmtId="3" fontId="26" fillId="0" borderId="24" xfId="0" applyNumberFormat="1" applyFont="1" applyBorder="1"/>
    <xf numFmtId="3" fontId="26" fillId="0" borderId="31" xfId="0" applyNumberFormat="1" applyFont="1" applyBorder="1"/>
    <xf numFmtId="3" fontId="26" fillId="0" borderId="32" xfId="0" applyNumberFormat="1" applyFont="1" applyBorder="1"/>
    <xf numFmtId="3" fontId="26" fillId="0" borderId="5" xfId="0" applyNumberFormat="1" applyFont="1" applyBorder="1"/>
    <xf numFmtId="3" fontId="26" fillId="0" borderId="4" xfId="0" applyNumberFormat="1" applyFont="1" applyBorder="1"/>
    <xf numFmtId="3" fontId="26" fillId="0" borderId="34" xfId="0" applyNumberFormat="1" applyFont="1" applyBorder="1"/>
    <xf numFmtId="3" fontId="26" fillId="0" borderId="10" xfId="0" applyNumberFormat="1" applyFont="1" applyBorder="1"/>
    <xf numFmtId="3" fontId="26" fillId="0" borderId="36" xfId="0" applyNumberFormat="1" applyFont="1" applyBorder="1"/>
    <xf numFmtId="3" fontId="26" fillId="0" borderId="37" xfId="0" applyNumberFormat="1" applyFont="1" applyBorder="1"/>
    <xf numFmtId="3" fontId="15" fillId="0" borderId="18" xfId="0" applyNumberFormat="1" applyFont="1" applyBorder="1" applyAlignment="1">
      <alignment horizontal="right"/>
    </xf>
    <xf numFmtId="3" fontId="14" fillId="4" borderId="7" xfId="0" applyNumberFormat="1" applyFont="1" applyFill="1" applyBorder="1" applyAlignment="1">
      <alignment horizontal="right" vertical="center"/>
    </xf>
    <xf numFmtId="3" fontId="14" fillId="4" borderId="19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0" fontId="25" fillId="4" borderId="40" xfId="0" applyFont="1" applyFill="1" applyBorder="1" applyAlignment="1">
      <alignment horizontal="center"/>
    </xf>
    <xf numFmtId="0" fontId="25" fillId="4" borderId="41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Continuous"/>
    </xf>
    <xf numFmtId="0" fontId="14" fillId="5" borderId="7" xfId="0" applyFont="1" applyFill="1" applyBorder="1" applyAlignment="1">
      <alignment horizontal="centerContinuous"/>
    </xf>
    <xf numFmtId="0" fontId="14" fillId="5" borderId="1" xfId="0" applyFont="1" applyFill="1" applyBorder="1" applyAlignment="1">
      <alignment horizontal="centerContinuous"/>
    </xf>
    <xf numFmtId="3" fontId="14" fillId="5" borderId="7" xfId="0" applyNumberFormat="1" applyFont="1" applyFill="1" applyBorder="1" applyAlignment="1">
      <alignment horizontal="right" vertical="center" indent="1"/>
    </xf>
    <xf numFmtId="3" fontId="14" fillId="5" borderId="19" xfId="0" applyNumberFormat="1" applyFont="1" applyFill="1" applyBorder="1" applyAlignment="1">
      <alignment horizontal="right" vertical="center" indent="1"/>
    </xf>
    <xf numFmtId="3" fontId="14" fillId="5" borderId="1" xfId="0" applyNumberFormat="1" applyFont="1" applyFill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5" borderId="11" xfId="0" applyFont="1" applyFill="1" applyBorder="1" applyAlignment="1">
      <alignment vertical="center"/>
    </xf>
    <xf numFmtId="0" fontId="21" fillId="5" borderId="7" xfId="0" applyFont="1" applyFill="1" applyBorder="1" applyAlignment="1">
      <alignment vertical="center"/>
    </xf>
    <xf numFmtId="3" fontId="15" fillId="0" borderId="20" xfId="0" applyNumberFormat="1" applyFont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15" fillId="0" borderId="15" xfId="0" applyNumberFormat="1" applyFont="1" applyBorder="1"/>
    <xf numFmtId="0" fontId="14" fillId="4" borderId="11" xfId="0" applyFont="1" applyFill="1" applyBorder="1"/>
    <xf numFmtId="0" fontId="26" fillId="0" borderId="30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10" fontId="6" fillId="0" borderId="0" xfId="4" applyNumberFormat="1" applyFont="1"/>
    <xf numFmtId="10" fontId="6" fillId="0" borderId="0" xfId="0" applyNumberFormat="1" applyFont="1"/>
  </cellXfs>
  <cellStyles count="6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Porcentaje" xfId="4" builtinId="5"/>
    <cellStyle name="Porcentual 2" xfId="5" xr:uid="{00000000-0005-0000-0000-000006000000}"/>
  </cellStyles>
  <dxfs count="0"/>
  <tableStyles count="0" defaultTableStyle="TableStyleMedium9" defaultPivotStyle="PivotStyleLight16"/>
  <colors>
    <mruColors>
      <color rgb="FF4D4B34"/>
      <color rgb="FFBC55A0"/>
      <color rgb="FF6A5235"/>
      <color rgb="FFF9CD1A"/>
      <color rgb="FF0000CC"/>
      <color rgb="FF0033CC"/>
      <color rgb="FF663300"/>
      <color rgb="FFFF6600"/>
      <color rgb="FF00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Grupo 1">
      <a:dk1>
        <a:sysClr val="windowText" lastClr="000000"/>
      </a:dk1>
      <a:lt1>
        <a:srgbClr val="FFFFFF"/>
      </a:lt1>
      <a:dk2>
        <a:srgbClr val="404040"/>
      </a:dk2>
      <a:lt2>
        <a:srgbClr val="829385"/>
      </a:lt2>
      <a:accent1>
        <a:srgbClr val="A9A389"/>
      </a:accent1>
      <a:accent2>
        <a:srgbClr val="EBECC4"/>
      </a:accent2>
      <a:accent3>
        <a:srgbClr val="4D4B34"/>
      </a:accent3>
      <a:accent4>
        <a:srgbClr val="34507B"/>
      </a:accent4>
      <a:accent5>
        <a:srgbClr val="57A354"/>
      </a:accent5>
      <a:accent6>
        <a:srgbClr val="57C2B1"/>
      </a:accent6>
      <a:hlink>
        <a:srgbClr val="E7E6E6"/>
      </a:hlink>
      <a:folHlink>
        <a:srgbClr val="E7E6E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4D4B34"/>
  </sheetPr>
  <dimension ref="A1:H48"/>
  <sheetViews>
    <sheetView showGridLines="0" zoomScaleNormal="100" workbookViewId="0">
      <selection activeCell="G10" sqref="G10"/>
    </sheetView>
  </sheetViews>
  <sheetFormatPr defaultColWidth="11.42578125" defaultRowHeight="12.75"/>
  <cols>
    <col min="1" max="1" width="20.85546875" style="1" customWidth="1"/>
    <col min="2" max="7" width="10.85546875" style="1" customWidth="1"/>
    <col min="8" max="9" width="11.42578125" style="1"/>
    <col min="10" max="10" width="11.42578125" style="1" bestFit="1"/>
    <col min="11" max="16384" width="11.42578125" style="1"/>
  </cols>
  <sheetData>
    <row r="1" spans="1:8" ht="30">
      <c r="B1" s="7"/>
      <c r="C1" s="7"/>
      <c r="D1" s="7"/>
      <c r="E1" s="7"/>
      <c r="F1" s="7"/>
      <c r="G1" s="3" t="s">
        <v>0</v>
      </c>
    </row>
    <row r="2" spans="1:8">
      <c r="A2" s="8"/>
      <c r="B2" s="8"/>
      <c r="C2" s="8"/>
      <c r="D2" s="8"/>
      <c r="E2" s="8"/>
      <c r="F2" s="8"/>
      <c r="G2" s="8"/>
    </row>
    <row r="3" spans="1:8" ht="18">
      <c r="A3" s="4" t="s">
        <v>1</v>
      </c>
      <c r="B3" s="9"/>
      <c r="C3" s="9"/>
      <c r="D3" s="9"/>
      <c r="E3" s="9"/>
      <c r="F3" s="9"/>
      <c r="G3" s="9"/>
    </row>
    <row r="4" spans="1:8" ht="18">
      <c r="A4" s="4" t="s">
        <v>2</v>
      </c>
      <c r="B4" s="9"/>
      <c r="C4" s="9"/>
      <c r="D4" s="9"/>
      <c r="E4" s="9"/>
      <c r="F4" s="9"/>
      <c r="G4" s="9"/>
    </row>
    <row r="5" spans="1:8" ht="18">
      <c r="A5" s="4" t="s">
        <v>3</v>
      </c>
      <c r="B5" s="9"/>
      <c r="C5" s="9"/>
      <c r="D5" s="9"/>
      <c r="E5" s="9"/>
      <c r="F5" s="9"/>
      <c r="G5" s="9"/>
    </row>
    <row r="6" spans="1:8" ht="22.5" customHeight="1" thickBot="1">
      <c r="A6" s="9"/>
      <c r="B6" s="10"/>
      <c r="C6" s="10"/>
      <c r="D6" s="10"/>
      <c r="E6" s="10"/>
      <c r="F6" s="10"/>
      <c r="G6" s="10"/>
    </row>
    <row r="7" spans="1:8" ht="13.5" customHeight="1" thickBot="1">
      <c r="A7" s="11"/>
      <c r="B7" s="149"/>
      <c r="C7" s="102"/>
      <c r="D7" s="102"/>
      <c r="E7" s="102"/>
      <c r="F7" s="102"/>
      <c r="G7" s="103"/>
    </row>
    <row r="8" spans="1:8" s="5" customFormat="1" ht="13.5" thickBot="1">
      <c r="A8" s="12" t="s">
        <v>4</v>
      </c>
      <c r="B8" s="14" t="s">
        <v>5</v>
      </c>
      <c r="C8" s="15" t="str">
        <f>_xlfn.CONCAT(MID(B8,1,4)+1,"-",MID((MID(B8,1,4)+2),3,4))</f>
        <v>2020-21</v>
      </c>
      <c r="D8" s="15" t="str">
        <f t="shared" ref="D8:G8" si="0">_xlfn.CONCAT(MID(C8,1,4)+1,"-",MID((MID(C8,1,4)+2),3,4))</f>
        <v>2021-22</v>
      </c>
      <c r="E8" s="15" t="str">
        <f t="shared" si="0"/>
        <v>2022-23</v>
      </c>
      <c r="F8" s="15" t="str">
        <f t="shared" si="0"/>
        <v>2023-24</v>
      </c>
      <c r="G8" s="16" t="str">
        <f t="shared" si="0"/>
        <v>2024-25</v>
      </c>
    </row>
    <row r="9" spans="1:8" s="22" customFormat="1" ht="16.5" customHeight="1">
      <c r="A9" s="17" t="s">
        <v>6</v>
      </c>
      <c r="B9" s="18">
        <v>82614.882167666685</v>
      </c>
      <c r="C9" s="19">
        <v>82618.528100357507</v>
      </c>
      <c r="D9" s="19">
        <v>76387.55591257145</v>
      </c>
      <c r="E9" s="19">
        <v>79431.49562714975</v>
      </c>
      <c r="F9" s="20">
        <v>84338.059332254066</v>
      </c>
      <c r="G9" s="21">
        <v>86790.306990998361</v>
      </c>
    </row>
    <row r="10" spans="1:8">
      <c r="A10" s="1" t="s">
        <v>7</v>
      </c>
      <c r="B10" s="24">
        <v>63585.267650000002</v>
      </c>
      <c r="C10" s="24">
        <v>63959.8223</v>
      </c>
      <c r="D10" s="24">
        <v>59479.911099999998</v>
      </c>
      <c r="E10" s="24">
        <v>63620.063010057616</v>
      </c>
      <c r="F10" s="24">
        <v>66320.063010057609</v>
      </c>
      <c r="G10" s="25">
        <v>67900</v>
      </c>
      <c r="H10" s="22"/>
    </row>
    <row r="11" spans="1:8">
      <c r="A11" s="1" t="s">
        <v>8</v>
      </c>
      <c r="B11" s="24">
        <v>14100.3442</v>
      </c>
      <c r="C11" s="24">
        <v>13394</v>
      </c>
      <c r="D11" s="24">
        <v>11683</v>
      </c>
      <c r="E11" s="24">
        <v>10617</v>
      </c>
      <c r="F11" s="24">
        <v>12758</v>
      </c>
      <c r="G11" s="25">
        <v>13633.344712817308</v>
      </c>
      <c r="H11" s="22"/>
    </row>
    <row r="12" spans="1:8">
      <c r="A12" s="1" t="s">
        <v>9</v>
      </c>
      <c r="B12" s="24">
        <v>3825.5210909999996</v>
      </c>
      <c r="C12" s="24">
        <v>4120.9510399999999</v>
      </c>
      <c r="D12" s="24">
        <v>3901.950011603135</v>
      </c>
      <c r="E12" s="24">
        <v>3886.7256891366706</v>
      </c>
      <c r="F12" s="24">
        <v>3913.4967967435468</v>
      </c>
      <c r="G12" s="25">
        <v>3892.5</v>
      </c>
      <c r="H12" s="22"/>
    </row>
    <row r="13" spans="1:8">
      <c r="A13" s="1" t="s">
        <v>10</v>
      </c>
      <c r="B13" s="24">
        <v>500.1046</v>
      </c>
      <c r="C13" s="24">
        <v>500</v>
      </c>
      <c r="D13" s="24">
        <v>600</v>
      </c>
      <c r="E13" s="24">
        <v>600</v>
      </c>
      <c r="F13" s="24">
        <v>650</v>
      </c>
      <c r="G13" s="25">
        <v>650</v>
      </c>
      <c r="H13" s="22"/>
    </row>
    <row r="14" spans="1:8">
      <c r="A14" s="1" t="s">
        <v>11</v>
      </c>
      <c r="B14" s="24">
        <v>510.53347999999994</v>
      </c>
      <c r="C14" s="24">
        <v>551.29879999999991</v>
      </c>
      <c r="D14" s="24">
        <v>630.99252546978687</v>
      </c>
      <c r="E14" s="24">
        <v>631.15149256712243</v>
      </c>
      <c r="F14" s="24">
        <v>616.21870569077657</v>
      </c>
      <c r="G14" s="25">
        <v>623.94054775102734</v>
      </c>
      <c r="H14" s="22"/>
    </row>
    <row r="15" spans="1:8">
      <c r="A15" s="1" t="s">
        <v>12</v>
      </c>
      <c r="B15" s="24">
        <f>+B9-SUM(B10:B14)</f>
        <v>93.111146666677087</v>
      </c>
      <c r="C15" s="24">
        <f t="shared" ref="C15:G15" si="1">+C9-SUM(C10:C14)</f>
        <v>92.4559603575035</v>
      </c>
      <c r="D15" s="62">
        <f t="shared" si="1"/>
        <v>91.702275498522795</v>
      </c>
      <c r="E15" s="24">
        <f t="shared" si="1"/>
        <v>76.555435388348997</v>
      </c>
      <c r="F15" s="62">
        <f t="shared" si="1"/>
        <v>80.280819762134342</v>
      </c>
      <c r="G15" s="25">
        <f t="shared" si="1"/>
        <v>90.52173043001676</v>
      </c>
    </row>
    <row r="16" spans="1:8" s="22" customFormat="1" ht="16.5" customHeight="1">
      <c r="A16" s="17" t="s">
        <v>13</v>
      </c>
      <c r="B16" s="18">
        <v>49620.280250666656</v>
      </c>
      <c r="C16" s="19">
        <v>47902.864717203309</v>
      </c>
      <c r="D16" s="19">
        <v>51062.860444995524</v>
      </c>
      <c r="E16" s="19">
        <v>49275.090083846088</v>
      </c>
      <c r="F16" s="19">
        <v>46035.09859479541</v>
      </c>
      <c r="G16" s="161">
        <v>49637.131275479711</v>
      </c>
    </row>
    <row r="17" spans="1:8">
      <c r="A17" s="1" t="s">
        <v>14</v>
      </c>
      <c r="B17" s="24">
        <v>30487.164399999998</v>
      </c>
      <c r="C17" s="24">
        <v>28200</v>
      </c>
      <c r="D17" s="24">
        <v>31389.798293657641</v>
      </c>
      <c r="E17" s="24">
        <v>30721.120735410579</v>
      </c>
      <c r="F17" s="24">
        <v>26784.718355206896</v>
      </c>
      <c r="G17" s="25">
        <v>29184.718355206896</v>
      </c>
      <c r="H17" s="22"/>
    </row>
    <row r="18" spans="1:8">
      <c r="A18" s="1" t="s">
        <v>15</v>
      </c>
      <c r="B18" s="24">
        <v>11459.854658</v>
      </c>
      <c r="C18" s="24">
        <v>11409.053049603306</v>
      </c>
      <c r="D18" s="24">
        <v>11265.067580402285</v>
      </c>
      <c r="E18" s="24">
        <v>9799.1837355099087</v>
      </c>
      <c r="F18" s="24">
        <v>10315.437465235254</v>
      </c>
      <c r="G18" s="25">
        <v>11563.365818011229</v>
      </c>
      <c r="H18" s="22"/>
    </row>
    <row r="19" spans="1:8">
      <c r="A19" s="1" t="s">
        <v>16</v>
      </c>
      <c r="B19" s="24">
        <v>4966.6666666666661</v>
      </c>
      <c r="C19" s="24">
        <v>5566.6666666666661</v>
      </c>
      <c r="D19" s="24">
        <v>5700</v>
      </c>
      <c r="E19" s="24">
        <v>5866.666666666667</v>
      </c>
      <c r="F19" s="24">
        <v>6236.6666666666661</v>
      </c>
      <c r="G19" s="25">
        <v>6264.2305095117163</v>
      </c>
      <c r="H19" s="22"/>
    </row>
    <row r="20" spans="1:8">
      <c r="A20" s="1" t="s">
        <v>17</v>
      </c>
      <c r="B20" s="24">
        <v>876.84460000000001</v>
      </c>
      <c r="C20" s="24">
        <v>905</v>
      </c>
      <c r="D20" s="24">
        <v>723.64133888052993</v>
      </c>
      <c r="E20" s="24">
        <v>840</v>
      </c>
      <c r="F20" s="24">
        <v>717.5</v>
      </c>
      <c r="G20" s="25">
        <v>717.5</v>
      </c>
      <c r="H20" s="22"/>
    </row>
    <row r="21" spans="1:8">
      <c r="A21" s="1" t="s">
        <v>18</v>
      </c>
      <c r="B21" s="24">
        <v>714.04702599999996</v>
      </c>
      <c r="C21" s="24">
        <v>711.6394176</v>
      </c>
      <c r="D21" s="24">
        <v>847.8631370120429</v>
      </c>
      <c r="E21" s="24">
        <v>965.95892075135077</v>
      </c>
      <c r="F21" s="24">
        <v>909.06402264387816</v>
      </c>
      <c r="G21" s="25">
        <v>817.46402264387802</v>
      </c>
      <c r="H21" s="22"/>
    </row>
    <row r="22" spans="1:8">
      <c r="A22" s="1" t="s">
        <v>19</v>
      </c>
      <c r="B22" s="24">
        <v>391.0958333333333</v>
      </c>
      <c r="C22" s="24">
        <v>365.82916666666665</v>
      </c>
      <c r="D22" s="24">
        <v>324.3416666666667</v>
      </c>
      <c r="E22" s="24">
        <v>285.04583333333335</v>
      </c>
      <c r="F22" s="24">
        <v>284.86844165292939</v>
      </c>
      <c r="G22" s="25">
        <v>319.18344910425412</v>
      </c>
      <c r="H22" s="22"/>
    </row>
    <row r="23" spans="1:8">
      <c r="A23" s="1" t="s">
        <v>20</v>
      </c>
      <c r="B23" s="24">
        <v>502.85358333333335</v>
      </c>
      <c r="C23" s="24">
        <v>505.20041666666668</v>
      </c>
      <c r="D23" s="24">
        <v>501.9226666666666</v>
      </c>
      <c r="E23" s="24">
        <v>502.89017016535956</v>
      </c>
      <c r="F23" s="24">
        <v>509.52947953237276</v>
      </c>
      <c r="G23" s="25">
        <v>509.52947953237276</v>
      </c>
      <c r="H23" s="22"/>
    </row>
    <row r="24" spans="1:8">
      <c r="A24" s="1" t="s">
        <v>12</v>
      </c>
      <c r="B24" s="24">
        <f>+B16-SUM(B17:B23)</f>
        <v>221.75348333333386</v>
      </c>
      <c r="C24" s="24">
        <f t="shared" ref="C24:G24" si="2">+C16-SUM(C17:C23)</f>
        <v>239.47600000000239</v>
      </c>
      <c r="D24" s="62">
        <f t="shared" si="2"/>
        <v>310.22576170969114</v>
      </c>
      <c r="E24" s="24">
        <f t="shared" si="2"/>
        <v>294.22402200890065</v>
      </c>
      <c r="F24" s="62">
        <f t="shared" si="2"/>
        <v>277.31416385741613</v>
      </c>
      <c r="G24" s="25">
        <f t="shared" si="2"/>
        <v>261.13964146935905</v>
      </c>
    </row>
    <row r="25" spans="1:8" s="22" customFormat="1" ht="16.5" customHeight="1">
      <c r="A25" s="17" t="s">
        <v>21</v>
      </c>
      <c r="B25" s="18">
        <v>18842.651437569999</v>
      </c>
      <c r="C25" s="19">
        <v>19303.995254653011</v>
      </c>
      <c r="D25" s="19">
        <v>18052.73612761937</v>
      </c>
      <c r="E25" s="19">
        <v>18213.564822652945</v>
      </c>
      <c r="F25" s="19">
        <v>17160.607346673431</v>
      </c>
      <c r="G25" s="161">
        <v>18304.067902333409</v>
      </c>
    </row>
    <row r="26" spans="1:8">
      <c r="A26" s="1" t="s">
        <v>22</v>
      </c>
      <c r="B26" s="24">
        <v>5931.22</v>
      </c>
      <c r="C26" s="24">
        <v>6200</v>
      </c>
      <c r="D26" s="24">
        <v>5010.585280364251</v>
      </c>
      <c r="E26" s="24">
        <v>5547.3783874314386</v>
      </c>
      <c r="F26" s="24">
        <v>5136.4611924408018</v>
      </c>
      <c r="G26" s="25">
        <v>5446.4611924408018</v>
      </c>
      <c r="H26" s="22"/>
    </row>
    <row r="27" spans="1:8">
      <c r="A27" s="1" t="s">
        <v>23</v>
      </c>
      <c r="B27" s="24">
        <v>3984.6010999999999</v>
      </c>
      <c r="C27" s="24">
        <v>4000</v>
      </c>
      <c r="D27" s="24">
        <v>4112.2001295806085</v>
      </c>
      <c r="E27" s="24">
        <v>4170.2639391640523</v>
      </c>
      <c r="F27" s="24">
        <v>4264.7687298661431</v>
      </c>
      <c r="G27" s="25">
        <v>4264.7687298661431</v>
      </c>
      <c r="H27" s="22"/>
    </row>
    <row r="28" spans="1:8">
      <c r="A28" s="1" t="s">
        <v>24</v>
      </c>
      <c r="B28" s="24">
        <v>3606.2593000000002</v>
      </c>
      <c r="C28" s="24">
        <v>4100</v>
      </c>
      <c r="D28" s="24">
        <v>3732.6219069027607</v>
      </c>
      <c r="E28" s="24">
        <v>3455.6886661147769</v>
      </c>
      <c r="F28" s="24">
        <v>3505.6886661147769</v>
      </c>
      <c r="G28" s="25">
        <v>3536.6886661147769</v>
      </c>
      <c r="H28" s="22"/>
    </row>
    <row r="29" spans="1:8">
      <c r="A29" s="1" t="s">
        <v>25</v>
      </c>
      <c r="B29" s="24">
        <v>2921.9470000000001</v>
      </c>
      <c r="C29" s="24">
        <v>2678.2655053763438</v>
      </c>
      <c r="D29" s="24">
        <v>2828.2655053763438</v>
      </c>
      <c r="E29" s="24">
        <v>2698.2655053763438</v>
      </c>
      <c r="F29" s="24">
        <v>2188.2655053763438</v>
      </c>
      <c r="G29" s="25">
        <v>2688.2655053763438</v>
      </c>
      <c r="H29" s="22"/>
    </row>
    <row r="30" spans="1:8">
      <c r="A30" s="1" t="s">
        <v>26</v>
      </c>
      <c r="B30" s="24">
        <v>1466.2246081533335</v>
      </c>
      <c r="C30" s="24">
        <v>1380.1012215433334</v>
      </c>
      <c r="D30" s="24">
        <v>1308.3624703333371</v>
      </c>
      <c r="E30" s="24">
        <v>1352.0056273509429</v>
      </c>
      <c r="F30" s="24">
        <v>1150</v>
      </c>
      <c r="G30" s="25">
        <v>1350</v>
      </c>
      <c r="H30" s="22"/>
    </row>
    <row r="31" spans="1:8">
      <c r="A31" s="1" t="s">
        <v>27</v>
      </c>
      <c r="B31" s="24">
        <v>540.69159999999999</v>
      </c>
      <c r="C31" s="24">
        <v>556.37199999999996</v>
      </c>
      <c r="D31" s="24">
        <v>656.89700000000005</v>
      </c>
      <c r="E31" s="24">
        <v>566.83299999999997</v>
      </c>
      <c r="F31" s="24">
        <v>496.83299999999997</v>
      </c>
      <c r="G31" s="25">
        <v>564.83299999999997</v>
      </c>
      <c r="H31" s="22"/>
    </row>
    <row r="32" spans="1:8">
      <c r="A32" s="1" t="s">
        <v>28</v>
      </c>
      <c r="B32" s="24">
        <v>54.95806666666666</v>
      </c>
      <c r="C32" s="24">
        <v>59.635333333333335</v>
      </c>
      <c r="D32" s="24">
        <v>65.414500000000004</v>
      </c>
      <c r="E32" s="24">
        <v>69.504499999999993</v>
      </c>
      <c r="F32" s="24">
        <v>73.965055659975206</v>
      </c>
      <c r="G32" s="25">
        <v>79.425611319950406</v>
      </c>
      <c r="H32" s="22"/>
    </row>
    <row r="33" spans="1:8">
      <c r="A33" s="1" t="s">
        <v>29</v>
      </c>
      <c r="B33" s="24">
        <v>130.18289999999999</v>
      </c>
      <c r="C33" s="24">
        <v>125</v>
      </c>
      <c r="D33" s="24">
        <v>125</v>
      </c>
      <c r="E33" s="24">
        <v>134.64697324598851</v>
      </c>
      <c r="F33" s="24">
        <v>144.64697324598848</v>
      </c>
      <c r="G33" s="25">
        <v>144.64697324598848</v>
      </c>
      <c r="H33" s="22"/>
    </row>
    <row r="34" spans="1:8">
      <c r="A34" s="1" t="s">
        <v>12</v>
      </c>
      <c r="B34" s="24">
        <f>+B25-SUM(B26:B33)</f>
        <v>206.56686275000175</v>
      </c>
      <c r="C34" s="24">
        <f t="shared" ref="C34:G34" si="3">+C25-SUM(C26:C33)</f>
        <v>204.62119440000242</v>
      </c>
      <c r="D34" s="62">
        <f t="shared" si="3"/>
        <v>213.3893350620674</v>
      </c>
      <c r="E34" s="24">
        <f t="shared" si="3"/>
        <v>218.97822396940319</v>
      </c>
      <c r="F34" s="62">
        <f t="shared" si="3"/>
        <v>199.97822396940319</v>
      </c>
      <c r="G34" s="25">
        <f t="shared" si="3"/>
        <v>228.97822396940319</v>
      </c>
    </row>
    <row r="35" spans="1:8" s="22" customFormat="1" ht="16.5" customHeight="1">
      <c r="A35" s="17" t="s">
        <v>30</v>
      </c>
      <c r="B35" s="18">
        <v>18671.921828891271</v>
      </c>
      <c r="C35" s="19">
        <v>18142.908268840562</v>
      </c>
      <c r="D35" s="19">
        <v>19554.944225916748</v>
      </c>
      <c r="E35" s="19">
        <v>18830.755023133686</v>
      </c>
      <c r="F35" s="19">
        <v>21141.44104069364</v>
      </c>
      <c r="G35" s="161">
        <v>22750.004900097982</v>
      </c>
    </row>
    <row r="36" spans="1:8">
      <c r="A36" s="1" t="s">
        <v>31</v>
      </c>
      <c r="B36" s="24">
        <v>7343.4328999999998</v>
      </c>
      <c r="C36" s="24">
        <v>7581.3040183213025</v>
      </c>
      <c r="D36" s="24">
        <v>7853.222643452551</v>
      </c>
      <c r="E36" s="24">
        <v>7931.7548698870769</v>
      </c>
      <c r="F36" s="24">
        <v>8911.0724185859472</v>
      </c>
      <c r="G36" s="25">
        <v>9911.0724185859472</v>
      </c>
    </row>
    <row r="37" spans="1:8">
      <c r="A37" s="1" t="s">
        <v>32</v>
      </c>
      <c r="B37" s="24">
        <v>5509.1539999999995</v>
      </c>
      <c r="C37" s="24">
        <v>5848.1504164948456</v>
      </c>
      <c r="D37" s="24">
        <v>6032.6876288659805</v>
      </c>
      <c r="E37" s="24">
        <v>6424.2193468381865</v>
      </c>
      <c r="F37" s="24">
        <v>6796.2821309082128</v>
      </c>
      <c r="G37" s="25">
        <v>7049.5126452947252</v>
      </c>
    </row>
    <row r="38" spans="1:8">
      <c r="A38" s="1" t="s">
        <v>33</v>
      </c>
      <c r="B38" s="24">
        <v>1929.1972000000001</v>
      </c>
      <c r="C38" s="24">
        <v>1065</v>
      </c>
      <c r="D38" s="24">
        <v>1800</v>
      </c>
      <c r="E38" s="24">
        <v>635</v>
      </c>
      <c r="F38" s="24">
        <v>1585</v>
      </c>
      <c r="G38" s="25">
        <v>1665</v>
      </c>
    </row>
    <row r="39" spans="1:8">
      <c r="A39" s="1" t="s">
        <v>34</v>
      </c>
      <c r="B39" s="24">
        <v>891.18020000000001</v>
      </c>
      <c r="C39" s="24">
        <v>980</v>
      </c>
      <c r="D39" s="24">
        <v>1001.5799647688559</v>
      </c>
      <c r="E39" s="24">
        <v>1007.2021094868419</v>
      </c>
      <c r="F39" s="24">
        <v>965.90219176445407</v>
      </c>
      <c r="G39" s="25">
        <v>1008.0913127125439</v>
      </c>
    </row>
    <row r="40" spans="1:8">
      <c r="A40" s="1" t="s">
        <v>35</v>
      </c>
      <c r="B40" s="24">
        <v>768.5923725133689</v>
      </c>
      <c r="C40" s="24">
        <v>858.4267587165773</v>
      </c>
      <c r="D40" s="24">
        <v>758.17923711340211</v>
      </c>
      <c r="E40" s="24">
        <v>814.60797651417965</v>
      </c>
      <c r="F40" s="24">
        <v>820.5425190144382</v>
      </c>
      <c r="G40" s="25">
        <v>870.5425190144382</v>
      </c>
    </row>
    <row r="41" spans="1:8">
      <c r="A41" s="1" t="s">
        <v>36</v>
      </c>
      <c r="B41" s="24">
        <v>390.60140000000001</v>
      </c>
      <c r="C41" s="24">
        <v>375</v>
      </c>
      <c r="D41" s="24">
        <v>390.36885245901647</v>
      </c>
      <c r="E41" s="24">
        <v>394.27254098360663</v>
      </c>
      <c r="F41" s="24">
        <v>363.21526639344268</v>
      </c>
      <c r="G41" s="25">
        <v>398.21526639344268</v>
      </c>
    </row>
    <row r="42" spans="1:8">
      <c r="A42" s="1" t="s">
        <v>37</v>
      </c>
      <c r="B42" s="24">
        <v>358.61078199999997</v>
      </c>
      <c r="C42" s="24">
        <v>308.53720933333329</v>
      </c>
      <c r="D42" s="24">
        <v>314.693398</v>
      </c>
      <c r="E42" s="24">
        <v>303.91586129713437</v>
      </c>
      <c r="F42" s="24">
        <v>281.04046765177247</v>
      </c>
      <c r="G42" s="25">
        <v>289.33796201096379</v>
      </c>
    </row>
    <row r="43" spans="1:8">
      <c r="A43" s="1" t="s">
        <v>38</v>
      </c>
      <c r="B43" s="24">
        <v>391.53399999999999</v>
      </c>
      <c r="C43" s="24">
        <v>340.096</v>
      </c>
      <c r="D43" s="24">
        <v>330</v>
      </c>
      <c r="E43" s="24">
        <v>330</v>
      </c>
      <c r="F43" s="24">
        <v>372</v>
      </c>
      <c r="G43" s="25">
        <v>380</v>
      </c>
    </row>
    <row r="44" spans="1:8">
      <c r="A44" s="1" t="s">
        <v>12</v>
      </c>
      <c r="B44" s="24">
        <f t="shared" ref="B44:G44" si="4">+B35-SUM(B36:B43)</f>
        <v>1089.6189743779032</v>
      </c>
      <c r="C44" s="24">
        <f t="shared" si="4"/>
        <v>786.39386597450357</v>
      </c>
      <c r="D44" s="24">
        <f t="shared" si="4"/>
        <v>1074.2125012569413</v>
      </c>
      <c r="E44" s="24">
        <f t="shared" si="4"/>
        <v>989.7823181266649</v>
      </c>
      <c r="F44" s="24">
        <f t="shared" si="4"/>
        <v>1046.3860463753736</v>
      </c>
      <c r="G44" s="25">
        <f t="shared" si="4"/>
        <v>1178.2327760859225</v>
      </c>
    </row>
    <row r="45" spans="1:8" ht="6" customHeight="1" thickBot="1">
      <c r="A45" s="26"/>
      <c r="B45" s="27"/>
      <c r="C45" s="28"/>
      <c r="D45" s="28"/>
      <c r="E45" s="28"/>
      <c r="F45" s="29"/>
      <c r="G45" s="29"/>
    </row>
    <row r="46" spans="1:8" ht="13.5" thickBot="1">
      <c r="A46" s="162" t="s">
        <v>39</v>
      </c>
      <c r="B46" s="106">
        <v>169749.73568479472</v>
      </c>
      <c r="C46" s="107">
        <v>167968.29634105432</v>
      </c>
      <c r="D46" s="107">
        <v>165058.09671110311</v>
      </c>
      <c r="E46" s="107">
        <v>165750.9055567825</v>
      </c>
      <c r="F46" s="108">
        <v>168675.20631441646</v>
      </c>
      <c r="G46" s="109">
        <v>177481.5110689094</v>
      </c>
    </row>
    <row r="47" spans="1:8" ht="15" customHeight="1">
      <c r="A47" s="30" t="s">
        <v>40</v>
      </c>
      <c r="B47" s="31"/>
      <c r="C47" s="31"/>
      <c r="D47" s="31"/>
      <c r="E47" s="31"/>
      <c r="F47" s="31"/>
      <c r="G47" s="31"/>
    </row>
    <row r="48" spans="1:8">
      <c r="G48" s="23"/>
    </row>
  </sheetData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/>
  </sheetPr>
  <dimension ref="A1:O38"/>
  <sheetViews>
    <sheetView showGridLines="0" topLeftCell="A17" workbookViewId="0">
      <selection activeCell="O9" sqref="O9"/>
    </sheetView>
  </sheetViews>
  <sheetFormatPr defaultColWidth="11.42578125" defaultRowHeight="12.75"/>
  <cols>
    <col min="1" max="1" width="6" style="1" customWidth="1"/>
    <col min="2" max="2" width="0.7109375" style="1" customWidth="1"/>
    <col min="3" max="3" width="19.5703125" style="1" bestFit="1" customWidth="1"/>
    <col min="4" max="4" width="9.7109375" style="2" customWidth="1"/>
    <col min="5" max="13" width="9.7109375" style="1" customWidth="1"/>
    <col min="14" max="16384" width="11.42578125" style="1"/>
  </cols>
  <sheetData>
    <row r="1" spans="1:15" ht="30">
      <c r="C1" s="5"/>
      <c r="M1" s="3" t="s">
        <v>41</v>
      </c>
    </row>
    <row r="2" spans="1:15">
      <c r="C2" s="5"/>
    </row>
    <row r="3" spans="1:15" ht="18">
      <c r="A3" s="4" t="s">
        <v>42</v>
      </c>
      <c r="B3" s="4"/>
    </row>
    <row r="4" spans="1:15" ht="18">
      <c r="A4" s="4" t="s">
        <v>2</v>
      </c>
      <c r="B4" s="4"/>
    </row>
    <row r="5" spans="1:15" ht="18">
      <c r="A5" s="4" t="s">
        <v>43</v>
      </c>
      <c r="B5" s="4"/>
    </row>
    <row r="7" spans="1:15">
      <c r="A7" s="32"/>
      <c r="B7" s="32"/>
      <c r="C7" s="32"/>
      <c r="D7" s="110" t="s">
        <v>44</v>
      </c>
      <c r="E7" s="111"/>
      <c r="F7" s="111"/>
      <c r="G7" s="111"/>
      <c r="H7" s="111"/>
      <c r="I7" s="111"/>
      <c r="J7" s="111"/>
      <c r="K7" s="111"/>
      <c r="L7" s="111"/>
      <c r="M7" s="112"/>
    </row>
    <row r="8" spans="1:15">
      <c r="A8" s="84" t="s">
        <v>45</v>
      </c>
      <c r="B8" s="84"/>
      <c r="C8" s="85" t="s">
        <v>46</v>
      </c>
      <c r="D8" s="86" t="s">
        <v>47</v>
      </c>
      <c r="E8" s="87" t="str">
        <f t="shared" ref="E8:M8" si="0">_xlfn.CONCAT(MID(D8,1,4)+1,"-",MID((MID(D8,1,4)+2),3,4))</f>
        <v>2016-17</v>
      </c>
      <c r="F8" s="87" t="str">
        <f t="shared" si="0"/>
        <v>2017-18</v>
      </c>
      <c r="G8" s="87" t="str">
        <f t="shared" si="0"/>
        <v>2018-19</v>
      </c>
      <c r="H8" s="87" t="str">
        <f t="shared" si="0"/>
        <v>2019-20</v>
      </c>
      <c r="I8" s="87" t="str">
        <f t="shared" si="0"/>
        <v>2020-21</v>
      </c>
      <c r="J8" s="87" t="str">
        <f t="shared" si="0"/>
        <v>2021-22</v>
      </c>
      <c r="K8" s="87" t="str">
        <f t="shared" si="0"/>
        <v>2022-23</v>
      </c>
      <c r="L8" s="87" t="str">
        <f t="shared" si="0"/>
        <v>2023-24</v>
      </c>
      <c r="M8" s="84" t="str">
        <f t="shared" si="0"/>
        <v>2024-25</v>
      </c>
    </row>
    <row r="9" spans="1:15">
      <c r="A9" s="34">
        <v>1</v>
      </c>
      <c r="B9" s="32"/>
      <c r="C9" s="32" t="s">
        <v>7</v>
      </c>
      <c r="D9" s="35">
        <v>54829.383200000011</v>
      </c>
      <c r="E9" s="35">
        <v>54763.998399999997</v>
      </c>
      <c r="F9" s="35">
        <v>58935.309199999989</v>
      </c>
      <c r="G9" s="35">
        <v>61670.756499999996</v>
      </c>
      <c r="H9" s="35">
        <v>63585.267650000002</v>
      </c>
      <c r="I9" s="35">
        <v>63959.8223</v>
      </c>
      <c r="J9" s="35">
        <v>59479.911099999998</v>
      </c>
      <c r="K9" s="35">
        <v>63620.063010057616</v>
      </c>
      <c r="L9" s="35">
        <v>66320.063010057609</v>
      </c>
      <c r="M9" s="36">
        <v>67900</v>
      </c>
      <c r="O9" s="167"/>
    </row>
    <row r="10" spans="1:15">
      <c r="A10" s="34">
        <v>2</v>
      </c>
      <c r="B10" s="32"/>
      <c r="C10" s="32" t="s">
        <v>14</v>
      </c>
      <c r="D10" s="35">
        <v>31090.0419</v>
      </c>
      <c r="E10" s="35">
        <v>27819.176200000002</v>
      </c>
      <c r="F10" s="35">
        <v>33432.498899999999</v>
      </c>
      <c r="G10" s="35">
        <v>30283.074800000002</v>
      </c>
      <c r="H10" s="35">
        <v>30487.164399999998</v>
      </c>
      <c r="I10" s="35">
        <v>28200</v>
      </c>
      <c r="J10" s="35">
        <v>31389.798293657641</v>
      </c>
      <c r="K10" s="35">
        <v>30721.120735410579</v>
      </c>
      <c r="L10" s="35">
        <v>26784.718355206896</v>
      </c>
      <c r="M10" s="37">
        <v>29184.718355206896</v>
      </c>
    </row>
    <row r="11" spans="1:15">
      <c r="A11" s="34">
        <v>3</v>
      </c>
      <c r="B11" s="32"/>
      <c r="C11" s="32" t="s">
        <v>8</v>
      </c>
      <c r="D11" s="35">
        <v>14008.7814</v>
      </c>
      <c r="E11" s="35">
        <v>14634.389300000001</v>
      </c>
      <c r="F11" s="35">
        <v>13824.0725</v>
      </c>
      <c r="G11" s="35">
        <v>13865.962</v>
      </c>
      <c r="H11" s="35">
        <v>14100.3442</v>
      </c>
      <c r="I11" s="35">
        <v>13394</v>
      </c>
      <c r="J11" s="35">
        <v>11683</v>
      </c>
      <c r="K11" s="35">
        <v>10617</v>
      </c>
      <c r="L11" s="35">
        <v>12758</v>
      </c>
      <c r="M11" s="37">
        <v>13633.344712817308</v>
      </c>
    </row>
    <row r="12" spans="1:15">
      <c r="A12" s="34">
        <v>4</v>
      </c>
      <c r="B12" s="32"/>
      <c r="C12" s="32" t="s">
        <v>15</v>
      </c>
      <c r="D12" s="35">
        <v>11674.666499999999</v>
      </c>
      <c r="E12" s="35">
        <v>10872.352747999999</v>
      </c>
      <c r="F12" s="35">
        <v>9860.1243159999995</v>
      </c>
      <c r="G12" s="35">
        <v>10539.325322000001</v>
      </c>
      <c r="H12" s="35">
        <v>11459.854658</v>
      </c>
      <c r="I12" s="35">
        <v>11409.053049603306</v>
      </c>
      <c r="J12" s="35">
        <v>11265.067580402285</v>
      </c>
      <c r="K12" s="35">
        <v>9799.1837355099087</v>
      </c>
      <c r="L12" s="35">
        <v>10315.437465235254</v>
      </c>
      <c r="M12" s="37">
        <v>11563.365818011229</v>
      </c>
    </row>
    <row r="13" spans="1:15">
      <c r="A13" s="34">
        <v>5</v>
      </c>
      <c r="B13" s="32"/>
      <c r="C13" s="32" t="s">
        <v>31</v>
      </c>
      <c r="D13" s="35">
        <v>6514.9754000000003</v>
      </c>
      <c r="E13" s="35">
        <v>7142.9795999999997</v>
      </c>
      <c r="F13" s="35">
        <v>7346.7331999999997</v>
      </c>
      <c r="G13" s="35">
        <v>7511.2233999999999</v>
      </c>
      <c r="H13" s="35">
        <v>7343.4328999999998</v>
      </c>
      <c r="I13" s="35">
        <v>7581.3040183213025</v>
      </c>
      <c r="J13" s="35">
        <v>7853.222643452551</v>
      </c>
      <c r="K13" s="35">
        <v>7931.7548698870769</v>
      </c>
      <c r="L13" s="35">
        <v>8911.0724185859472</v>
      </c>
      <c r="M13" s="37">
        <v>9911.0724185859472</v>
      </c>
    </row>
    <row r="14" spans="1:15">
      <c r="A14" s="34">
        <v>6</v>
      </c>
      <c r="B14" s="32"/>
      <c r="C14" s="32" t="s">
        <v>32</v>
      </c>
      <c r="D14" s="35">
        <v>3649.567</v>
      </c>
      <c r="E14" s="35">
        <v>4962.1580000000004</v>
      </c>
      <c r="F14" s="35">
        <v>4596.8130000000001</v>
      </c>
      <c r="G14" s="35">
        <v>4703.9639999999999</v>
      </c>
      <c r="H14" s="35">
        <v>5509.1539999999995</v>
      </c>
      <c r="I14" s="35">
        <v>5848.1504164948456</v>
      </c>
      <c r="J14" s="35">
        <v>6032.6876288659805</v>
      </c>
      <c r="K14" s="35">
        <v>6424.2193468381865</v>
      </c>
      <c r="L14" s="35">
        <v>6796.2821309082128</v>
      </c>
      <c r="M14" s="37">
        <v>7049.5126452947252</v>
      </c>
    </row>
    <row r="15" spans="1:15">
      <c r="A15" s="34">
        <v>7</v>
      </c>
      <c r="B15" s="32"/>
      <c r="C15" s="32" t="s">
        <v>16</v>
      </c>
      <c r="D15" s="35">
        <v>5800</v>
      </c>
      <c r="E15" s="35">
        <v>5200</v>
      </c>
      <c r="F15" s="35">
        <v>5266.666666666667</v>
      </c>
      <c r="G15" s="35">
        <v>5325</v>
      </c>
      <c r="H15" s="35">
        <v>4966.6666666666661</v>
      </c>
      <c r="I15" s="35">
        <v>5566.6666666666661</v>
      </c>
      <c r="J15" s="35">
        <v>5700</v>
      </c>
      <c r="K15" s="35">
        <v>5866.666666666667</v>
      </c>
      <c r="L15" s="35">
        <v>6236.6666666666661</v>
      </c>
      <c r="M15" s="37">
        <v>6264.2305095117163</v>
      </c>
    </row>
    <row r="16" spans="1:15">
      <c r="A16" s="34">
        <v>8</v>
      </c>
      <c r="B16" s="32"/>
      <c r="C16" s="32" t="s">
        <v>22</v>
      </c>
      <c r="D16" s="35">
        <v>5785.7759999999998</v>
      </c>
      <c r="E16" s="35">
        <v>7456.8976000000002</v>
      </c>
      <c r="F16" s="35">
        <v>7559.768</v>
      </c>
      <c r="G16" s="35">
        <v>7152.8802999999998</v>
      </c>
      <c r="H16" s="35">
        <v>5931.22</v>
      </c>
      <c r="I16" s="35">
        <v>6200</v>
      </c>
      <c r="J16" s="35">
        <v>5010.585280364251</v>
      </c>
      <c r="K16" s="35">
        <v>5547.3783874314386</v>
      </c>
      <c r="L16" s="35">
        <v>5136.4611924408018</v>
      </c>
      <c r="M16" s="37">
        <v>5446.4611924408018</v>
      </c>
    </row>
    <row r="17" spans="1:15">
      <c r="A17" s="34">
        <v>9</v>
      </c>
      <c r="B17" s="32"/>
      <c r="C17" s="32" t="s">
        <v>23</v>
      </c>
      <c r="D17" s="35">
        <v>2772.0392999999999</v>
      </c>
      <c r="E17" s="35">
        <v>3635.2948999999999</v>
      </c>
      <c r="F17" s="35">
        <v>4484.5814</v>
      </c>
      <c r="G17" s="35">
        <v>4350.7012999999997</v>
      </c>
      <c r="H17" s="35">
        <v>3984.6010999999999</v>
      </c>
      <c r="I17" s="35">
        <v>4000</v>
      </c>
      <c r="J17" s="35">
        <v>4112.2001295806085</v>
      </c>
      <c r="K17" s="35">
        <v>4170.2639391640523</v>
      </c>
      <c r="L17" s="35">
        <v>4264.7687298661431</v>
      </c>
      <c r="M17" s="37">
        <v>4264.7687298661431</v>
      </c>
    </row>
    <row r="18" spans="1:15">
      <c r="A18" s="34">
        <v>10</v>
      </c>
      <c r="B18" s="32"/>
      <c r="C18" s="32" t="s">
        <v>9</v>
      </c>
      <c r="D18" s="35">
        <v>3827.5689939999993</v>
      </c>
      <c r="E18" s="35">
        <v>4254.9151359999996</v>
      </c>
      <c r="F18" s="35">
        <v>4270.1090629999999</v>
      </c>
      <c r="G18" s="35">
        <v>4019.9733820000001</v>
      </c>
      <c r="H18" s="35">
        <v>3825.5210909999996</v>
      </c>
      <c r="I18" s="35">
        <v>4120.9510399999999</v>
      </c>
      <c r="J18" s="35">
        <v>3901.950011603135</v>
      </c>
      <c r="K18" s="35">
        <v>3886.7256891366706</v>
      </c>
      <c r="L18" s="35">
        <v>3913.4967967435468</v>
      </c>
      <c r="M18" s="37">
        <v>3892.5</v>
      </c>
    </row>
    <row r="19" spans="1:15">
      <c r="A19" s="34">
        <v>11</v>
      </c>
      <c r="B19" s="32"/>
      <c r="C19" s="32" t="s">
        <v>24</v>
      </c>
      <c r="D19" s="35">
        <v>3409.7809999999999</v>
      </c>
      <c r="E19" s="35">
        <v>3684.2089999999998</v>
      </c>
      <c r="F19" s="35">
        <v>3733.7260999999999</v>
      </c>
      <c r="G19" s="35">
        <v>4006.7343000000001</v>
      </c>
      <c r="H19" s="35">
        <v>3606.2593000000002</v>
      </c>
      <c r="I19" s="35">
        <v>4100</v>
      </c>
      <c r="J19" s="35">
        <v>3732.6219069027607</v>
      </c>
      <c r="K19" s="35">
        <v>3455.6886661147769</v>
      </c>
      <c r="L19" s="35">
        <v>3505.6886661147769</v>
      </c>
      <c r="M19" s="37">
        <v>3536.6886661147769</v>
      </c>
    </row>
    <row r="20" spans="1:15">
      <c r="A20" s="34">
        <v>12</v>
      </c>
      <c r="B20" s="32"/>
      <c r="C20" s="32" t="s">
        <v>25</v>
      </c>
      <c r="D20" s="35">
        <v>2130.4220999999998</v>
      </c>
      <c r="E20" s="35">
        <v>2555.2981</v>
      </c>
      <c r="F20" s="35">
        <v>2642.2854000000002</v>
      </c>
      <c r="G20" s="35">
        <v>2879.1003999999998</v>
      </c>
      <c r="H20" s="35">
        <v>2921.9470000000001</v>
      </c>
      <c r="I20" s="35">
        <v>2678.2655053763438</v>
      </c>
      <c r="J20" s="35">
        <v>2828.2655053763438</v>
      </c>
      <c r="K20" s="35">
        <v>2698.2655053763438</v>
      </c>
      <c r="L20" s="35">
        <v>2188.2655053763438</v>
      </c>
      <c r="M20" s="37">
        <v>2688.2655053763438</v>
      </c>
    </row>
    <row r="21" spans="1:15">
      <c r="A21" s="34">
        <v>13</v>
      </c>
      <c r="B21" s="32"/>
      <c r="C21" s="32" t="s">
        <v>33</v>
      </c>
      <c r="D21" s="35">
        <v>1289.0844999999999</v>
      </c>
      <c r="E21" s="35">
        <v>1117.4045000000001</v>
      </c>
      <c r="F21" s="35">
        <v>1623.8487</v>
      </c>
      <c r="G21" s="35">
        <v>2175.3233</v>
      </c>
      <c r="H21" s="35">
        <v>1929.1972000000001</v>
      </c>
      <c r="I21" s="35">
        <v>1065</v>
      </c>
      <c r="J21" s="35">
        <v>1800</v>
      </c>
      <c r="K21" s="35">
        <v>635</v>
      </c>
      <c r="L21" s="35">
        <v>1585</v>
      </c>
      <c r="M21" s="37">
        <v>1665</v>
      </c>
    </row>
    <row r="22" spans="1:15">
      <c r="A22" s="117">
        <v>14</v>
      </c>
      <c r="B22" s="32"/>
      <c r="C22" s="118" t="s">
        <v>26</v>
      </c>
      <c r="D22" s="119">
        <v>1440.1723999999999</v>
      </c>
      <c r="E22" s="119">
        <v>1371.8963000000001</v>
      </c>
      <c r="F22" s="119">
        <v>1560.6803</v>
      </c>
      <c r="G22" s="119">
        <v>1275.8408423100007</v>
      </c>
      <c r="H22" s="119">
        <v>1466.2246081533335</v>
      </c>
      <c r="I22" s="119">
        <v>1380.1012215433334</v>
      </c>
      <c r="J22" s="119">
        <v>1308.3624703333371</v>
      </c>
      <c r="K22" s="119">
        <v>1352.0056273509429</v>
      </c>
      <c r="L22" s="119">
        <v>1150</v>
      </c>
      <c r="M22" s="120">
        <v>1350</v>
      </c>
      <c r="O22" s="166"/>
    </row>
    <row r="23" spans="1:15">
      <c r="A23" s="34">
        <v>15</v>
      </c>
      <c r="B23" s="32"/>
      <c r="C23" s="32" t="s">
        <v>34</v>
      </c>
      <c r="D23" s="35">
        <v>890.17200000000003</v>
      </c>
      <c r="E23" s="35">
        <v>826.09190000000001</v>
      </c>
      <c r="F23" s="35">
        <v>733.40340000000003</v>
      </c>
      <c r="G23" s="35">
        <v>1164.8593000000001</v>
      </c>
      <c r="H23" s="35">
        <v>891.18020000000001</v>
      </c>
      <c r="I23" s="35">
        <v>980</v>
      </c>
      <c r="J23" s="35">
        <v>1001.5799647688559</v>
      </c>
      <c r="K23" s="35">
        <v>1007.2021094868419</v>
      </c>
      <c r="L23" s="35">
        <v>965.90219176445407</v>
      </c>
      <c r="M23" s="37">
        <v>1008.0913127125439</v>
      </c>
    </row>
    <row r="24" spans="1:15">
      <c r="A24" s="34">
        <v>16</v>
      </c>
      <c r="B24" s="32"/>
      <c r="C24" s="32" t="s">
        <v>17</v>
      </c>
      <c r="D24" s="35">
        <v>535.15869999999995</v>
      </c>
      <c r="E24" s="35">
        <v>510.32580000000002</v>
      </c>
      <c r="F24" s="35">
        <v>533.36969999999997</v>
      </c>
      <c r="G24" s="35">
        <v>581.78300000000002</v>
      </c>
      <c r="H24" s="35">
        <v>876.84460000000001</v>
      </c>
      <c r="I24" s="35">
        <v>905</v>
      </c>
      <c r="J24" s="35">
        <v>723.64133888052993</v>
      </c>
      <c r="K24" s="35">
        <v>840</v>
      </c>
      <c r="L24" s="35">
        <v>717.5</v>
      </c>
      <c r="M24" s="37">
        <v>717.5</v>
      </c>
    </row>
    <row r="25" spans="1:15">
      <c r="A25" s="34">
        <v>17</v>
      </c>
      <c r="B25" s="32"/>
      <c r="C25" s="32" t="s">
        <v>18</v>
      </c>
      <c r="D25" s="35">
        <v>892.52468199999987</v>
      </c>
      <c r="E25" s="35">
        <v>999.23518599999989</v>
      </c>
      <c r="F25" s="35">
        <v>811.17478799999992</v>
      </c>
      <c r="G25" s="35">
        <v>860.12459999999999</v>
      </c>
      <c r="H25" s="35">
        <v>714.04702599999996</v>
      </c>
      <c r="I25" s="35">
        <v>711.6394176</v>
      </c>
      <c r="J25" s="35">
        <v>847.8631370120429</v>
      </c>
      <c r="K25" s="35">
        <v>965.95892075135077</v>
      </c>
      <c r="L25" s="35">
        <v>909.06402264387816</v>
      </c>
      <c r="M25" s="37">
        <v>817.46402264387802</v>
      </c>
    </row>
    <row r="26" spans="1:15">
      <c r="A26" s="34">
        <v>18</v>
      </c>
      <c r="B26" s="32"/>
      <c r="C26" s="32" t="s">
        <v>35</v>
      </c>
      <c r="D26" s="35">
        <v>775.1668968817205</v>
      </c>
      <c r="E26" s="35">
        <v>766.33130141304343</v>
      </c>
      <c r="F26" s="35">
        <v>729.50569135135106</v>
      </c>
      <c r="G26" s="35">
        <v>859.04613152173897</v>
      </c>
      <c r="H26" s="35">
        <v>768.5923725133689</v>
      </c>
      <c r="I26" s="35">
        <v>858.4267587165773</v>
      </c>
      <c r="J26" s="35">
        <v>758.17923711340211</v>
      </c>
      <c r="K26" s="35">
        <v>814.60797651417965</v>
      </c>
      <c r="L26" s="35">
        <v>820.5425190144382</v>
      </c>
      <c r="M26" s="37">
        <v>870.5425190144382</v>
      </c>
    </row>
    <row r="27" spans="1:15">
      <c r="A27" s="34">
        <v>19</v>
      </c>
      <c r="B27" s="32"/>
      <c r="C27" s="32" t="s">
        <v>27</v>
      </c>
      <c r="D27" s="35">
        <v>565</v>
      </c>
      <c r="E27" s="35">
        <v>609.99959999999999</v>
      </c>
      <c r="F27" s="35">
        <v>689.61239999999998</v>
      </c>
      <c r="G27" s="35">
        <v>670.92280000000005</v>
      </c>
      <c r="H27" s="35">
        <v>540.69159999999999</v>
      </c>
      <c r="I27" s="35">
        <v>556.37199999999996</v>
      </c>
      <c r="J27" s="35">
        <v>656.89700000000005</v>
      </c>
      <c r="K27" s="35">
        <v>566.83299999999997</v>
      </c>
      <c r="L27" s="35">
        <v>496.83299999999997</v>
      </c>
      <c r="M27" s="37">
        <v>564.83299999999997</v>
      </c>
    </row>
    <row r="28" spans="1:15">
      <c r="A28" s="34">
        <v>20</v>
      </c>
      <c r="B28" s="32"/>
      <c r="C28" s="32" t="s">
        <v>10</v>
      </c>
      <c r="D28" s="35">
        <v>500.1259</v>
      </c>
      <c r="E28" s="35">
        <v>525</v>
      </c>
      <c r="F28" s="35">
        <v>571.51279999999997</v>
      </c>
      <c r="G28" s="35">
        <v>578.38900000000001</v>
      </c>
      <c r="H28" s="35">
        <v>500.1046</v>
      </c>
      <c r="I28" s="35">
        <v>500</v>
      </c>
      <c r="J28" s="35">
        <v>600</v>
      </c>
      <c r="K28" s="35">
        <v>600</v>
      </c>
      <c r="L28" s="35">
        <v>650</v>
      </c>
      <c r="M28" s="37">
        <v>650</v>
      </c>
    </row>
    <row r="29" spans="1:15">
      <c r="A29" s="34">
        <v>21</v>
      </c>
      <c r="B29" s="32"/>
      <c r="C29" s="32" t="s">
        <v>11</v>
      </c>
      <c r="D29" s="35">
        <v>644.82571499999995</v>
      </c>
      <c r="E29" s="35">
        <v>626.77091499999995</v>
      </c>
      <c r="F29" s="35">
        <v>515.13624499999992</v>
      </c>
      <c r="G29" s="35">
        <v>549.49493499999994</v>
      </c>
      <c r="H29" s="35">
        <v>510.53347999999994</v>
      </c>
      <c r="I29" s="35">
        <v>551.29879999999991</v>
      </c>
      <c r="J29" s="35">
        <v>630.99252546978687</v>
      </c>
      <c r="K29" s="35">
        <v>631.15149256712243</v>
      </c>
      <c r="L29" s="35">
        <v>616.21870569077657</v>
      </c>
      <c r="M29" s="37">
        <v>623.94054775102734</v>
      </c>
    </row>
    <row r="30" spans="1:15">
      <c r="A30" s="34">
        <v>22</v>
      </c>
      <c r="B30" s="32"/>
      <c r="C30" s="32" t="s">
        <v>28</v>
      </c>
      <c r="D30" s="35">
        <v>41.973559999999999</v>
      </c>
      <c r="E30" s="35">
        <v>46.44388</v>
      </c>
      <c r="F30" s="35">
        <v>36.266199999999998</v>
      </c>
      <c r="G30" s="35">
        <v>43.1629</v>
      </c>
      <c r="H30" s="35">
        <v>54.95806666666666</v>
      </c>
      <c r="I30" s="35">
        <v>59.635333333333335</v>
      </c>
      <c r="J30" s="35">
        <v>65.414500000000004</v>
      </c>
      <c r="K30" s="35">
        <v>69.504499999999993</v>
      </c>
      <c r="L30" s="35">
        <v>73.965055659975206</v>
      </c>
      <c r="M30" s="37">
        <v>79.425611319950406</v>
      </c>
    </row>
    <row r="31" spans="1:15">
      <c r="A31" s="34">
        <v>23</v>
      </c>
      <c r="B31" s="32"/>
      <c r="C31" s="32" t="s">
        <v>36</v>
      </c>
      <c r="D31" s="35">
        <v>370.61239999999998</v>
      </c>
      <c r="E31" s="35">
        <v>279.3877</v>
      </c>
      <c r="F31" s="35">
        <v>381.7013</v>
      </c>
      <c r="G31" s="35">
        <v>397.14280000000002</v>
      </c>
      <c r="H31" s="35">
        <v>390.60140000000001</v>
      </c>
      <c r="I31" s="35">
        <v>375</v>
      </c>
      <c r="J31" s="35">
        <v>390.36885245901647</v>
      </c>
      <c r="K31" s="35">
        <v>394.27254098360663</v>
      </c>
      <c r="L31" s="35">
        <v>363.21526639344268</v>
      </c>
      <c r="M31" s="37">
        <v>398.21526639344268</v>
      </c>
    </row>
    <row r="32" spans="1:15">
      <c r="A32" s="34">
        <v>24</v>
      </c>
      <c r="B32" s="32"/>
      <c r="C32" s="32" t="s">
        <v>19</v>
      </c>
      <c r="D32" s="35">
        <v>761.98080000000004</v>
      </c>
      <c r="E32" s="35">
        <v>537.54340000000002</v>
      </c>
      <c r="F32" s="35">
        <v>638.23249999999996</v>
      </c>
      <c r="G32" s="35">
        <v>433.03750000000002</v>
      </c>
      <c r="H32" s="35">
        <v>391.0958333333333</v>
      </c>
      <c r="I32" s="35">
        <v>365.82916666666665</v>
      </c>
      <c r="J32" s="35">
        <v>324.3416666666667</v>
      </c>
      <c r="K32" s="35">
        <v>285.04583333333335</v>
      </c>
      <c r="L32" s="35">
        <v>284.86844165292939</v>
      </c>
      <c r="M32" s="37">
        <v>319.18344910425412</v>
      </c>
    </row>
    <row r="33" spans="1:13">
      <c r="A33" s="34">
        <v>25</v>
      </c>
      <c r="B33" s="32"/>
      <c r="C33" s="32" t="s">
        <v>37</v>
      </c>
      <c r="D33" s="35">
        <v>260.04581152577322</v>
      </c>
      <c r="E33" s="35">
        <v>259.21866856494847</v>
      </c>
      <c r="F33" s="35">
        <v>328.89177494982823</v>
      </c>
      <c r="G33" s="35">
        <v>362.37004466666673</v>
      </c>
      <c r="H33" s="35">
        <v>358.61078199999997</v>
      </c>
      <c r="I33" s="35">
        <v>308.53720933333329</v>
      </c>
      <c r="J33" s="35">
        <v>314.693398</v>
      </c>
      <c r="K33" s="35">
        <v>303.91586129713437</v>
      </c>
      <c r="L33" s="35">
        <v>281.04046765177247</v>
      </c>
      <c r="M33" s="37">
        <v>289.33796201096379</v>
      </c>
    </row>
    <row r="34" spans="1:13">
      <c r="A34" s="34" t="s">
        <v>48</v>
      </c>
      <c r="B34" s="32"/>
      <c r="C34" s="32" t="s">
        <v>49</v>
      </c>
      <c r="D34" s="35">
        <f t="shared" ref="D34:M34" si="1">D36-SUM(D9:D33)</f>
        <v>2911.0092823910527</v>
      </c>
      <c r="E34" s="35">
        <f t="shared" si="1"/>
        <v>2751.8266908232472</v>
      </c>
      <c r="F34" s="35">
        <f t="shared" si="1"/>
        <v>2970.909965467552</v>
      </c>
      <c r="G34" s="35">
        <f t="shared" si="1"/>
        <v>2505.9244026340602</v>
      </c>
      <c r="H34" s="35">
        <f t="shared" si="1"/>
        <v>2635.6209504613653</v>
      </c>
      <c r="I34" s="35">
        <f t="shared" si="1"/>
        <v>2293.2434373986616</v>
      </c>
      <c r="J34" s="35">
        <f t="shared" si="1"/>
        <v>2646.4525401939172</v>
      </c>
      <c r="K34" s="35">
        <f t="shared" si="1"/>
        <v>2547.0771429046581</v>
      </c>
      <c r="L34" s="35">
        <f t="shared" si="1"/>
        <v>2630.1357067426434</v>
      </c>
      <c r="M34" s="37">
        <f t="shared" si="1"/>
        <v>2793.0488247330359</v>
      </c>
    </row>
    <row r="35" spans="1:13" ht="7.5" customHeight="1">
      <c r="A35" s="34"/>
      <c r="B35" s="32"/>
      <c r="C35" s="32"/>
      <c r="D35" s="35"/>
      <c r="E35" s="35"/>
      <c r="F35" s="35"/>
      <c r="G35" s="35"/>
      <c r="H35" s="35"/>
      <c r="I35" s="35"/>
      <c r="J35" s="35"/>
      <c r="K35" s="35"/>
      <c r="L35" s="35"/>
      <c r="M35" s="38"/>
    </row>
    <row r="36" spans="1:13">
      <c r="A36" s="113" t="s">
        <v>39</v>
      </c>
      <c r="B36" s="114"/>
      <c r="C36" s="114"/>
      <c r="D36" s="115">
        <v>157370.85544179854</v>
      </c>
      <c r="E36" s="115">
        <v>158209.14482580122</v>
      </c>
      <c r="F36" s="115">
        <v>168076.93351043542</v>
      </c>
      <c r="G36" s="115">
        <v>168766.11726013242</v>
      </c>
      <c r="H36" s="115">
        <v>169749.73568479472</v>
      </c>
      <c r="I36" s="115">
        <v>167968.29634105432</v>
      </c>
      <c r="J36" s="115">
        <v>165058.09671110311</v>
      </c>
      <c r="K36" s="115">
        <v>165750.9055567825</v>
      </c>
      <c r="L36" s="115">
        <v>168675.20631441646</v>
      </c>
      <c r="M36" s="116">
        <v>177481.5110689094</v>
      </c>
    </row>
    <row r="37" spans="1:13" ht="15" customHeight="1">
      <c r="A37" s="31" t="s">
        <v>50</v>
      </c>
      <c r="B37" s="31"/>
      <c r="C37" s="31"/>
      <c r="D37" s="39"/>
      <c r="E37" s="31"/>
      <c r="F37" s="31"/>
      <c r="G37" s="31"/>
      <c r="J37" s="23"/>
      <c r="K37" s="23"/>
      <c r="L37" s="23"/>
    </row>
    <row r="38" spans="1:13" ht="11.45" customHeight="1">
      <c r="A38" s="30" t="s">
        <v>40</v>
      </c>
      <c r="B38" s="30"/>
      <c r="C38" s="30"/>
      <c r="D38" s="39"/>
      <c r="E38" s="31"/>
      <c r="F38" s="31"/>
      <c r="G38" s="31"/>
      <c r="J38" s="23"/>
      <c r="K38" s="23"/>
      <c r="L38" s="23"/>
    </row>
  </sheetData>
  <phoneticPr fontId="2" type="noConversion"/>
  <printOptions horizontalCentered="1" verticalCentered="1"/>
  <pageMargins left="0.59055118110236227" right="0.59055118110236227" top="0.98555118110236228" bottom="0.59055118110236227" header="0" footer="0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D4B34"/>
  </sheetPr>
  <dimension ref="A1:R52"/>
  <sheetViews>
    <sheetView showGridLines="0" zoomScale="90" zoomScaleNormal="90" workbookViewId="0">
      <selection activeCell="I31" sqref="I31"/>
    </sheetView>
  </sheetViews>
  <sheetFormatPr defaultColWidth="11.42578125" defaultRowHeight="12.75"/>
  <cols>
    <col min="1" max="1" width="26.5703125" style="1" customWidth="1"/>
    <col min="2" max="7" width="10.85546875" style="1" customWidth="1"/>
    <col min="8" max="16384" width="11.42578125" style="1"/>
  </cols>
  <sheetData>
    <row r="1" spans="1:18" ht="30">
      <c r="B1" s="7"/>
      <c r="C1" s="7"/>
      <c r="D1" s="7"/>
      <c r="E1" s="7"/>
      <c r="F1" s="7"/>
      <c r="G1" s="3" t="s">
        <v>51</v>
      </c>
    </row>
    <row r="3" spans="1:18" ht="18">
      <c r="A3" s="4" t="s">
        <v>52</v>
      </c>
      <c r="B3" s="9"/>
      <c r="C3" s="9"/>
      <c r="D3" s="9"/>
      <c r="E3" s="9"/>
      <c r="F3" s="9"/>
      <c r="G3" s="9"/>
    </row>
    <row r="4" spans="1:18" ht="18">
      <c r="A4" s="4" t="s">
        <v>53</v>
      </c>
      <c r="B4" s="9"/>
      <c r="C4" s="9"/>
      <c r="D4" s="9"/>
      <c r="E4" s="9"/>
      <c r="F4" s="9"/>
      <c r="G4" s="9"/>
    </row>
    <row r="5" spans="1:18" ht="18">
      <c r="A5" s="4" t="s">
        <v>54</v>
      </c>
      <c r="B5" s="9"/>
      <c r="C5" s="9"/>
      <c r="D5" s="9"/>
      <c r="E5" s="9"/>
      <c r="F5" s="9"/>
      <c r="G5" s="9"/>
    </row>
    <row r="6" spans="1:18" ht="15.75" thickBot="1">
      <c r="A6" s="9"/>
      <c r="B6" s="9"/>
      <c r="C6" s="9"/>
      <c r="D6" s="9"/>
    </row>
    <row r="7" spans="1:18" ht="13.5" thickBot="1">
      <c r="A7" s="11"/>
      <c r="B7" s="101" t="s">
        <v>55</v>
      </c>
      <c r="C7" s="102"/>
      <c r="D7" s="102"/>
      <c r="E7" s="102"/>
      <c r="F7" s="102"/>
      <c r="G7" s="103"/>
    </row>
    <row r="8" spans="1:18" s="5" customFormat="1" ht="13.5" thickBot="1">
      <c r="A8" s="13" t="s">
        <v>4</v>
      </c>
      <c r="B8" s="14" t="s">
        <v>5</v>
      </c>
      <c r="C8" s="15" t="str">
        <f t="shared" ref="C8:F8" si="0">_xlfn.CONCAT(MID(B8,1,4)+1,"-",MID((MID(B8,1,4)+2),3,4))</f>
        <v>2020-21</v>
      </c>
      <c r="D8" s="15" t="str">
        <f t="shared" si="0"/>
        <v>2021-22</v>
      </c>
      <c r="E8" s="15" t="str">
        <f t="shared" si="0"/>
        <v>2022-23</v>
      </c>
      <c r="F8" s="16" t="str">
        <f t="shared" si="0"/>
        <v>2023-24</v>
      </c>
      <c r="G8" s="40" t="str">
        <f>_xlfn.CONCAT(MID(F8,1,4)+1,"-",MID((MID(F8,1,4)+2),3,4),"*")</f>
        <v>2024-25*</v>
      </c>
    </row>
    <row r="9" spans="1:18" s="22" customFormat="1" ht="18" customHeight="1">
      <c r="A9" s="17" t="s">
        <v>6</v>
      </c>
      <c r="B9" s="18">
        <v>57706.375979999997</v>
      </c>
      <c r="C9" s="18">
        <v>60844.407669999993</v>
      </c>
      <c r="D9" s="18">
        <v>56958.695240000008</v>
      </c>
      <c r="E9" s="18">
        <v>51216.254240000009</v>
      </c>
      <c r="F9" s="18">
        <v>67215.253989999997</v>
      </c>
      <c r="G9" s="21">
        <v>58938.617090000007</v>
      </c>
    </row>
    <row r="10" spans="1:18">
      <c r="A10" s="1" t="s">
        <v>7</v>
      </c>
      <c r="B10" s="24">
        <v>41005.189310000002</v>
      </c>
      <c r="C10" s="24">
        <v>44341.325069999999</v>
      </c>
      <c r="D10" s="24">
        <v>39640.119180000002</v>
      </c>
      <c r="E10" s="24">
        <v>37086.39774</v>
      </c>
      <c r="F10" s="24">
        <v>50096.20465</v>
      </c>
      <c r="G10" s="25">
        <v>41109.484539999998</v>
      </c>
    </row>
    <row r="11" spans="1:18">
      <c r="A11" s="1" t="s">
        <v>8</v>
      </c>
      <c r="B11" s="24">
        <v>12639.344279999999</v>
      </c>
      <c r="C11" s="24">
        <v>12827.50208</v>
      </c>
      <c r="D11" s="24">
        <v>12002.63449</v>
      </c>
      <c r="E11" s="24">
        <v>10471.475570000001</v>
      </c>
      <c r="F11" s="24">
        <v>11909.55307</v>
      </c>
      <c r="G11" s="25">
        <v>13470.898019999999</v>
      </c>
      <c r="H11" s="41"/>
    </row>
    <row r="12" spans="1:18">
      <c r="A12" s="1" t="s">
        <v>9</v>
      </c>
      <c r="B12" s="24">
        <v>3560.8726200000001</v>
      </c>
      <c r="C12" s="24">
        <v>3173.5517300000001</v>
      </c>
      <c r="D12" s="24">
        <v>4596.0980799999998</v>
      </c>
      <c r="E12" s="24">
        <v>2907.11546</v>
      </c>
      <c r="F12" s="24">
        <v>4544.4134799999993</v>
      </c>
      <c r="G12" s="25">
        <v>3751.9425100000003</v>
      </c>
    </row>
    <row r="13" spans="1:18">
      <c r="A13" s="1" t="s">
        <v>11</v>
      </c>
      <c r="B13" s="24">
        <v>447.90633000000003</v>
      </c>
      <c r="C13" s="24">
        <v>460.61228000000006</v>
      </c>
      <c r="D13" s="24">
        <v>549.0595800000001</v>
      </c>
      <c r="E13" s="24">
        <v>675.59229000000005</v>
      </c>
      <c r="F13" s="24">
        <v>579.52970999999991</v>
      </c>
      <c r="G13" s="25">
        <v>462.86433999999997</v>
      </c>
    </row>
    <row r="14" spans="1:18">
      <c r="A14" s="42" t="s">
        <v>12</v>
      </c>
      <c r="B14" s="43">
        <f>B9-SUM(B10:B13)</f>
        <v>53.063439999998081</v>
      </c>
      <c r="C14" s="43">
        <f t="shared" ref="C14:G14" si="1">C9-SUM(C10:C13)</f>
        <v>41.416509999995469</v>
      </c>
      <c r="D14" s="43">
        <f t="shared" si="1"/>
        <v>170.78391000000556</v>
      </c>
      <c r="E14" s="43">
        <f t="shared" si="1"/>
        <v>75.673180000005232</v>
      </c>
      <c r="F14" s="43">
        <f t="shared" si="1"/>
        <v>85.553079999997863</v>
      </c>
      <c r="G14" s="44">
        <f t="shared" si="1"/>
        <v>143.42768000000797</v>
      </c>
    </row>
    <row r="15" spans="1:18" s="22" customFormat="1" ht="18" customHeight="1">
      <c r="A15" s="17" t="s">
        <v>13</v>
      </c>
      <c r="B15" s="45">
        <v>40361.378979999994</v>
      </c>
      <c r="C15" s="45">
        <v>39179.230019999995</v>
      </c>
      <c r="D15" s="45">
        <v>43950.728859999996</v>
      </c>
      <c r="E15" s="45">
        <v>43066.286410000008</v>
      </c>
      <c r="F15" s="45">
        <v>40733.668060000004</v>
      </c>
      <c r="G15" s="46">
        <v>44449.465850000015</v>
      </c>
      <c r="L15" s="1"/>
      <c r="M15" s="1"/>
      <c r="N15" s="1"/>
      <c r="O15" s="1"/>
      <c r="P15" s="1"/>
      <c r="Q15" s="1"/>
      <c r="R15" s="1"/>
    </row>
    <row r="16" spans="1:18">
      <c r="A16" s="1" t="s">
        <v>14</v>
      </c>
      <c r="B16" s="24">
        <v>26537.164860000001</v>
      </c>
      <c r="C16" s="24">
        <v>24558.018919999999</v>
      </c>
      <c r="D16" s="24">
        <v>28185.942039999998</v>
      </c>
      <c r="E16" s="24">
        <v>27795.14183</v>
      </c>
      <c r="F16" s="24">
        <v>25089.156910000002</v>
      </c>
      <c r="G16" s="25">
        <v>26864.896350000003</v>
      </c>
      <c r="H16" s="41"/>
    </row>
    <row r="17" spans="1:18">
      <c r="A17" s="1" t="s">
        <v>15</v>
      </c>
      <c r="B17" s="24">
        <v>6795.7763099999993</v>
      </c>
      <c r="C17" s="24">
        <v>6820.9966700000004</v>
      </c>
      <c r="D17" s="24">
        <v>6761.9174400000002</v>
      </c>
      <c r="E17" s="24">
        <v>6893.3545300000005</v>
      </c>
      <c r="F17" s="24">
        <v>6693.1819299999997</v>
      </c>
      <c r="G17" s="25">
        <v>9768.7657199999994</v>
      </c>
    </row>
    <row r="18" spans="1:18">
      <c r="A18" s="1" t="s">
        <v>16</v>
      </c>
      <c r="B18" s="24">
        <v>5313.6263599999993</v>
      </c>
      <c r="C18" s="24">
        <v>5951.9191500000006</v>
      </c>
      <c r="D18" s="24">
        <v>7244.4193099999993</v>
      </c>
      <c r="E18" s="24">
        <v>6344.6534000000001</v>
      </c>
      <c r="F18" s="24">
        <v>6940.9592400000001</v>
      </c>
      <c r="G18" s="25">
        <v>6068.4169699999993</v>
      </c>
    </row>
    <row r="19" spans="1:18">
      <c r="A19" s="1" t="s">
        <v>17</v>
      </c>
      <c r="B19" s="24">
        <v>750.34460000000001</v>
      </c>
      <c r="C19" s="24">
        <v>777.90001000000007</v>
      </c>
      <c r="D19" s="24">
        <v>606.70003000000008</v>
      </c>
      <c r="E19" s="24">
        <v>706.69998999999996</v>
      </c>
      <c r="F19" s="24">
        <v>611.29998000000001</v>
      </c>
      <c r="G19" s="25">
        <v>685.00000999999997</v>
      </c>
    </row>
    <row r="20" spans="1:18">
      <c r="A20" s="1" t="s">
        <v>18</v>
      </c>
      <c r="B20" s="24">
        <v>660.68266000000006</v>
      </c>
      <c r="C20" s="24">
        <v>721.56133000000011</v>
      </c>
      <c r="D20" s="24">
        <v>752.36918000000003</v>
      </c>
      <c r="E20" s="24">
        <v>969.06786999999997</v>
      </c>
      <c r="F20" s="24">
        <v>1045.82546</v>
      </c>
      <c r="G20" s="25">
        <v>642.35692999999992</v>
      </c>
    </row>
    <row r="21" spans="1:18">
      <c r="A21" s="42" t="s">
        <v>12</v>
      </c>
      <c r="B21" s="43">
        <f>B15-SUM(B16:B20)</f>
        <v>303.78418999999849</v>
      </c>
      <c r="C21" s="43">
        <f t="shared" ref="C21:G21" si="2">C15-SUM(C16:C20)</f>
        <v>348.83394000000408</v>
      </c>
      <c r="D21" s="43">
        <f t="shared" si="2"/>
        <v>399.38085999999748</v>
      </c>
      <c r="E21" s="43">
        <f t="shared" si="2"/>
        <v>357.36879000000044</v>
      </c>
      <c r="F21" s="43">
        <f t="shared" si="2"/>
        <v>353.24453999999969</v>
      </c>
      <c r="G21" s="44">
        <f t="shared" si="2"/>
        <v>420.02987000000576</v>
      </c>
      <c r="H21" s="88"/>
    </row>
    <row r="22" spans="1:18" s="22" customFormat="1" ht="18" customHeight="1">
      <c r="A22" s="17" t="s">
        <v>21</v>
      </c>
      <c r="B22" s="18">
        <v>16092.397860000003</v>
      </c>
      <c r="C22" s="18">
        <v>16724.826930000003</v>
      </c>
      <c r="D22" s="18">
        <v>15769.479490000003</v>
      </c>
      <c r="E22" s="18">
        <v>15128.23854</v>
      </c>
      <c r="F22" s="18">
        <v>14463.292370000003</v>
      </c>
      <c r="G22" s="46">
        <v>15478.718940000001</v>
      </c>
      <c r="L22" s="1"/>
      <c r="M22" s="1"/>
      <c r="N22" s="1"/>
      <c r="O22" s="1"/>
      <c r="P22" s="1"/>
      <c r="Q22" s="1"/>
      <c r="R22" s="1"/>
    </row>
    <row r="23" spans="1:18">
      <c r="A23" s="1" t="s">
        <v>22</v>
      </c>
      <c r="B23" s="24">
        <v>5506.2199700000001</v>
      </c>
      <c r="C23" s="24">
        <v>5873.1908800000001</v>
      </c>
      <c r="D23" s="24">
        <v>4699.0123600000006</v>
      </c>
      <c r="E23" s="24">
        <v>5332.7005799999997</v>
      </c>
      <c r="F23" s="24">
        <v>4686.5934999999999</v>
      </c>
      <c r="G23" s="25">
        <v>4690.6463400000002</v>
      </c>
    </row>
    <row r="24" spans="1:18">
      <c r="A24" s="1" t="s">
        <v>23</v>
      </c>
      <c r="B24" s="24">
        <v>2954.6010799999999</v>
      </c>
      <c r="C24" s="24">
        <v>3019.5876000000003</v>
      </c>
      <c r="D24" s="24">
        <v>3264.8561799999998</v>
      </c>
      <c r="E24" s="24">
        <v>2726.8500100000001</v>
      </c>
      <c r="F24" s="24">
        <v>2971.70003</v>
      </c>
      <c r="G24" s="25">
        <v>3609.5500400000001</v>
      </c>
    </row>
    <row r="25" spans="1:18">
      <c r="A25" s="1" t="s">
        <v>24</v>
      </c>
      <c r="B25" s="24">
        <v>3215.9549500000003</v>
      </c>
      <c r="C25" s="24">
        <v>3682.0794500000002</v>
      </c>
      <c r="D25" s="24">
        <v>3348.1219999999998</v>
      </c>
      <c r="E25" s="24">
        <v>3016.0708800000002</v>
      </c>
      <c r="F25" s="24">
        <v>3200.4767399999996</v>
      </c>
      <c r="G25" s="25">
        <v>3060.0520100000003</v>
      </c>
    </row>
    <row r="26" spans="1:18">
      <c r="A26" s="1" t="s">
        <v>25</v>
      </c>
      <c r="B26" s="24">
        <v>2736.94695</v>
      </c>
      <c r="C26" s="24">
        <v>2490.78692</v>
      </c>
      <c r="D26" s="24">
        <v>2695.7248</v>
      </c>
      <c r="E26" s="24">
        <v>2466.2150799999995</v>
      </c>
      <c r="F26" s="24">
        <v>2070.36168</v>
      </c>
      <c r="G26" s="25">
        <v>2425.0501899999999</v>
      </c>
    </row>
    <row r="27" spans="1:18">
      <c r="A27" s="1" t="s">
        <v>26</v>
      </c>
      <c r="B27" s="24">
        <v>1103.7631999999999</v>
      </c>
      <c r="C27" s="24">
        <v>1084.2971200000002</v>
      </c>
      <c r="D27" s="24">
        <v>1033.72092</v>
      </c>
      <c r="E27" s="24">
        <v>950.21736999999996</v>
      </c>
      <c r="F27" s="24">
        <v>983.39613999999995</v>
      </c>
      <c r="G27" s="25">
        <v>1112.6983799999998</v>
      </c>
    </row>
    <row r="28" spans="1:18">
      <c r="A28" s="1" t="s">
        <v>27</v>
      </c>
      <c r="B28" s="24">
        <v>463.81642999999997</v>
      </c>
      <c r="C28" s="24">
        <v>476.33479999999997</v>
      </c>
      <c r="D28" s="24">
        <v>549.6998000000001</v>
      </c>
      <c r="E28" s="24">
        <v>484.75436999999999</v>
      </c>
      <c r="F28" s="24">
        <v>418.11569000000003</v>
      </c>
      <c r="G28" s="25">
        <v>430.56009</v>
      </c>
    </row>
    <row r="29" spans="1:18">
      <c r="A29" s="42" t="s">
        <v>12</v>
      </c>
      <c r="B29" s="43">
        <f t="shared" ref="B29:G29" si="3">B22-SUM(B23:B28)</f>
        <v>111.09528000000137</v>
      </c>
      <c r="C29" s="43">
        <f t="shared" si="3"/>
        <v>98.550159999998868</v>
      </c>
      <c r="D29" s="43">
        <f t="shared" si="3"/>
        <v>178.34343000000263</v>
      </c>
      <c r="E29" s="43">
        <f t="shared" si="3"/>
        <v>151.43024999999943</v>
      </c>
      <c r="F29" s="43">
        <f t="shared" si="3"/>
        <v>132.64859000000251</v>
      </c>
      <c r="G29" s="44">
        <f t="shared" si="3"/>
        <v>150.1618899999994</v>
      </c>
    </row>
    <row r="30" spans="1:18" s="22" customFormat="1" ht="18" customHeight="1">
      <c r="A30" s="17" t="s">
        <v>30</v>
      </c>
      <c r="B30" s="18">
        <v>13529.577580000003</v>
      </c>
      <c r="C30" s="18">
        <v>14222.304009999996</v>
      </c>
      <c r="D30" s="18">
        <v>13910.142929999998</v>
      </c>
      <c r="E30" s="18">
        <v>13714.362569999999</v>
      </c>
      <c r="F30" s="18">
        <v>16602.634130000002</v>
      </c>
      <c r="G30" s="46">
        <v>19691.601540000007</v>
      </c>
      <c r="L30" s="1"/>
      <c r="M30" s="1"/>
      <c r="N30" s="1"/>
      <c r="O30" s="1"/>
      <c r="P30" s="1"/>
      <c r="Q30" s="1"/>
      <c r="R30" s="1"/>
    </row>
    <row r="31" spans="1:18">
      <c r="A31" s="1" t="s">
        <v>32</v>
      </c>
      <c r="B31" s="24">
        <v>5355.1540100000002</v>
      </c>
      <c r="C31" s="24">
        <v>6503.0120099999995</v>
      </c>
      <c r="D31" s="24">
        <v>5851.7070100000001</v>
      </c>
      <c r="E31" s="24">
        <v>6140.9369999999999</v>
      </c>
      <c r="F31" s="24">
        <v>6370.3704299999999</v>
      </c>
      <c r="G31" s="25">
        <v>8255.107</v>
      </c>
    </row>
    <row r="32" spans="1:18">
      <c r="A32" s="1" t="s">
        <v>31</v>
      </c>
      <c r="B32" s="24">
        <v>3812.4329000000002</v>
      </c>
      <c r="C32" s="24">
        <v>3984.2105999999994</v>
      </c>
      <c r="D32" s="24">
        <v>4022.0060699999999</v>
      </c>
      <c r="E32" s="24">
        <v>3419.4733700000002</v>
      </c>
      <c r="F32" s="24">
        <v>5790.0000000000009</v>
      </c>
      <c r="G32" s="25">
        <v>7373</v>
      </c>
    </row>
    <row r="33" spans="1:8">
      <c r="A33" s="1" t="s">
        <v>56</v>
      </c>
      <c r="B33" s="24">
        <v>772.2078600000001</v>
      </c>
      <c r="C33" s="24">
        <v>817.97559000000001</v>
      </c>
      <c r="D33" s="24">
        <v>735.43388000000004</v>
      </c>
      <c r="E33" s="24">
        <v>793.46089000000006</v>
      </c>
      <c r="F33" s="24">
        <v>838.46325999999999</v>
      </c>
      <c r="G33" s="25">
        <v>1007.1121999999999</v>
      </c>
    </row>
    <row r="34" spans="1:8">
      <c r="A34" s="1" t="s">
        <v>34</v>
      </c>
      <c r="B34" s="24">
        <v>778.66084000000001</v>
      </c>
      <c r="C34" s="24">
        <v>954.84483</v>
      </c>
      <c r="D34" s="24">
        <v>932.57725000000005</v>
      </c>
      <c r="E34" s="24">
        <v>1011.4420299999999</v>
      </c>
      <c r="F34" s="24">
        <v>834.15570000000002</v>
      </c>
      <c r="G34" s="25">
        <v>855.46515999999997</v>
      </c>
    </row>
    <row r="35" spans="1:8">
      <c r="A35" s="1" t="s">
        <v>33</v>
      </c>
      <c r="B35" s="24">
        <v>1662.19721</v>
      </c>
      <c r="C35" s="24">
        <v>847.54912999999999</v>
      </c>
      <c r="D35" s="24">
        <v>1144.49062</v>
      </c>
      <c r="E35" s="24">
        <v>931.08778000000007</v>
      </c>
      <c r="F35" s="24">
        <v>1315.1064099999999</v>
      </c>
      <c r="G35" s="25">
        <v>834.92221999999992</v>
      </c>
    </row>
    <row r="36" spans="1:8">
      <c r="A36" s="1" t="s">
        <v>37</v>
      </c>
      <c r="B36" s="24">
        <v>333.75241000000005</v>
      </c>
      <c r="C36" s="24">
        <v>304.60163</v>
      </c>
      <c r="D36" s="24">
        <v>247.72153999999998</v>
      </c>
      <c r="E36" s="24">
        <v>335.52004999999997</v>
      </c>
      <c r="F36" s="24">
        <v>298.33998000000003</v>
      </c>
      <c r="G36" s="25">
        <v>262.14236</v>
      </c>
    </row>
    <row r="37" spans="1:8">
      <c r="A37" s="42" t="s">
        <v>12</v>
      </c>
      <c r="B37" s="43">
        <f t="shared" ref="B37:G37" si="4">B30-SUM(B31:B36)</f>
        <v>815.17235000000255</v>
      </c>
      <c r="C37" s="43">
        <f t="shared" si="4"/>
        <v>810.11021999999866</v>
      </c>
      <c r="D37" s="43">
        <f t="shared" si="4"/>
        <v>976.2065599999969</v>
      </c>
      <c r="E37" s="43">
        <f t="shared" si="4"/>
        <v>1082.4414500000003</v>
      </c>
      <c r="F37" s="43">
        <f t="shared" si="4"/>
        <v>1156.1983500000006</v>
      </c>
      <c r="G37" s="44">
        <f t="shared" si="4"/>
        <v>1103.8526000000056</v>
      </c>
    </row>
    <row r="38" spans="1:8" ht="5.0999999999999996" customHeight="1" thickBot="1">
      <c r="B38" s="24"/>
      <c r="C38" s="47"/>
      <c r="D38" s="47"/>
      <c r="E38" s="47"/>
      <c r="F38" s="47"/>
      <c r="G38" s="23"/>
    </row>
    <row r="39" spans="1:8" ht="18" customHeight="1" thickBot="1">
      <c r="A39" s="121" t="s">
        <v>57</v>
      </c>
      <c r="B39" s="122">
        <f>SUM(B9,B15,B22,B30)</f>
        <v>127689.73039999999</v>
      </c>
      <c r="C39" s="122">
        <f t="shared" ref="C39:G39" si="5">SUM(C9,C15,C22,C30)</f>
        <v>130970.76862999998</v>
      </c>
      <c r="D39" s="122">
        <f t="shared" si="5"/>
        <v>130589.04652</v>
      </c>
      <c r="E39" s="122">
        <f t="shared" si="5"/>
        <v>123125.14176000001</v>
      </c>
      <c r="F39" s="122">
        <f t="shared" si="5"/>
        <v>139014.84855</v>
      </c>
      <c r="G39" s="123">
        <f t="shared" si="5"/>
        <v>138558.40342000005</v>
      </c>
      <c r="H39" s="23"/>
    </row>
    <row r="40" spans="1:8" ht="14.1" customHeight="1">
      <c r="A40" s="48" t="s">
        <v>58</v>
      </c>
      <c r="B40" s="23"/>
    </row>
    <row r="41" spans="1:8" ht="11.1" customHeight="1">
      <c r="A41" s="30" t="s">
        <v>40</v>
      </c>
      <c r="B41" s="30"/>
      <c r="C41" s="31"/>
      <c r="D41" s="31"/>
      <c r="E41" s="31"/>
      <c r="F41" s="31"/>
      <c r="G41" s="31"/>
    </row>
    <row r="42" spans="1:8" ht="13.5" thickBot="1"/>
    <row r="43" spans="1:8" ht="12.75" customHeight="1" thickBot="1">
      <c r="A43" s="124" t="s">
        <v>59</v>
      </c>
      <c r="B43" s="125">
        <f>SUM(B44:B46)</f>
        <v>78839.593700000012</v>
      </c>
      <c r="C43" s="126">
        <f t="shared" ref="C43:G43" si="6">SUM(C44:C46)</f>
        <v>83421.115949999992</v>
      </c>
      <c r="D43" s="126">
        <f t="shared" si="6"/>
        <v>81511.66614999999</v>
      </c>
      <c r="E43" s="126">
        <f t="shared" si="6"/>
        <v>73744.490250000003</v>
      </c>
      <c r="F43" s="126">
        <f t="shared" si="6"/>
        <v>85279.402099999992</v>
      </c>
      <c r="G43" s="127">
        <f t="shared" si="6"/>
        <v>84034.406959999993</v>
      </c>
    </row>
    <row r="44" spans="1:8" ht="12.75" customHeight="1">
      <c r="A44" s="49" t="s">
        <v>60</v>
      </c>
      <c r="B44" s="24">
        <v>39751.085500000016</v>
      </c>
      <c r="C44" s="24">
        <v>43442.986229999995</v>
      </c>
      <c r="D44" s="24">
        <v>40180.937399999995</v>
      </c>
      <c r="E44" s="24">
        <v>37064.58208</v>
      </c>
      <c r="F44" s="24">
        <v>45830.847789999993</v>
      </c>
      <c r="G44" s="25">
        <v>42217.379919999999</v>
      </c>
      <c r="H44" s="23"/>
    </row>
    <row r="45" spans="1:8" ht="12.75" customHeight="1">
      <c r="A45" s="49" t="s">
        <v>61</v>
      </c>
      <c r="B45" s="24">
        <v>13878.218479999998</v>
      </c>
      <c r="C45" s="24">
        <v>14151.555560000001</v>
      </c>
      <c r="D45" s="24">
        <v>13317.10376</v>
      </c>
      <c r="E45" s="24">
        <v>11775.88247</v>
      </c>
      <c r="F45" s="24">
        <v>13199.442040000002</v>
      </c>
      <c r="G45" s="25">
        <v>14987.715409999999</v>
      </c>
      <c r="H45" s="23"/>
    </row>
    <row r="46" spans="1:8" ht="12.75" customHeight="1" thickBot="1">
      <c r="A46" s="49" t="s">
        <v>62</v>
      </c>
      <c r="B46" s="24">
        <v>25210.289719999997</v>
      </c>
      <c r="C46" s="24">
        <v>25826.574159999993</v>
      </c>
      <c r="D46" s="24">
        <v>28013.624989999997</v>
      </c>
      <c r="E46" s="24">
        <v>24904.025699999998</v>
      </c>
      <c r="F46" s="24">
        <v>26249.112269999998</v>
      </c>
      <c r="G46" s="25">
        <v>26829.311630000004</v>
      </c>
      <c r="H46" s="23"/>
    </row>
    <row r="47" spans="1:8" ht="12.75" customHeight="1" thickBot="1">
      <c r="A47" s="124" t="s">
        <v>63</v>
      </c>
      <c r="B47" s="125">
        <v>48850.136710000006</v>
      </c>
      <c r="C47" s="125">
        <v>47549.652700000006</v>
      </c>
      <c r="D47" s="125">
        <v>49076.14112</v>
      </c>
      <c r="E47" s="125">
        <v>49379.409220000009</v>
      </c>
      <c r="F47" s="125">
        <v>53734.592109999998</v>
      </c>
      <c r="G47" s="127">
        <v>54522.100849999995</v>
      </c>
      <c r="H47" s="23"/>
    </row>
    <row r="49" spans="6:7">
      <c r="F49" s="23"/>
      <c r="G49" s="23"/>
    </row>
    <row r="50" spans="6:7">
      <c r="F50" s="23"/>
      <c r="G50" s="23"/>
    </row>
    <row r="51" spans="6:7">
      <c r="F51" s="23"/>
      <c r="G51" s="23"/>
    </row>
    <row r="52" spans="6:7">
      <c r="F52" s="23"/>
      <c r="G52" s="23"/>
    </row>
  </sheetData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85" orientation="portrait" r:id="rId1"/>
  <headerFooter alignWithMargins="0"/>
  <ignoredErrors>
    <ignoredError sqref="B43:G4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</sheetPr>
  <dimension ref="A1:J60"/>
  <sheetViews>
    <sheetView showGridLines="0" zoomScaleNormal="100" workbookViewId="0"/>
  </sheetViews>
  <sheetFormatPr defaultColWidth="11.42578125" defaultRowHeight="12.75"/>
  <cols>
    <col min="1" max="1" width="26.42578125" style="1" customWidth="1"/>
    <col min="2" max="7" width="11" style="1" customWidth="1"/>
    <col min="8" max="16384" width="11.42578125" style="1"/>
  </cols>
  <sheetData>
    <row r="1" spans="1:9" ht="30">
      <c r="B1" s="7"/>
      <c r="C1" s="7"/>
      <c r="D1" s="7"/>
      <c r="E1" s="7"/>
      <c r="G1" s="3" t="s">
        <v>64</v>
      </c>
    </row>
    <row r="3" spans="1:9" ht="21">
      <c r="A3" s="4" t="s">
        <v>65</v>
      </c>
      <c r="B3" s="9"/>
      <c r="C3" s="9"/>
      <c r="D3" s="9"/>
      <c r="E3" s="9"/>
      <c r="F3" s="9"/>
    </row>
    <row r="4" spans="1:9" ht="18">
      <c r="A4" s="4" t="s">
        <v>53</v>
      </c>
      <c r="B4" s="9"/>
      <c r="C4" s="9"/>
      <c r="D4" s="9"/>
      <c r="E4" s="9"/>
      <c r="F4" s="9"/>
    </row>
    <row r="5" spans="1:9" ht="18">
      <c r="A5" s="4" t="s">
        <v>54</v>
      </c>
      <c r="B5" s="9"/>
      <c r="C5" s="9"/>
      <c r="D5" s="9"/>
      <c r="E5" s="9"/>
      <c r="F5" s="9"/>
    </row>
    <row r="6" spans="1:9" ht="15.75" thickBot="1">
      <c r="A6" s="9"/>
      <c r="B6" s="9"/>
      <c r="C6" s="9"/>
      <c r="D6" s="9"/>
    </row>
    <row r="7" spans="1:9" ht="13.5" thickBot="1">
      <c r="A7" s="11"/>
      <c r="B7" s="101" t="s">
        <v>55</v>
      </c>
      <c r="C7" s="102"/>
      <c r="D7" s="102"/>
      <c r="E7" s="102"/>
      <c r="F7" s="102"/>
      <c r="G7" s="103"/>
    </row>
    <row r="8" spans="1:9" s="5" customFormat="1" ht="13.5" thickBot="1">
      <c r="A8" s="13" t="s">
        <v>4</v>
      </c>
      <c r="B8" s="14" t="s">
        <v>5</v>
      </c>
      <c r="C8" s="15" t="str">
        <f t="shared" ref="C8:F8" si="0">_xlfn.CONCAT(MID(B8,1,4)+1,"-",MID((MID(B8,1,4)+2),3,4))</f>
        <v>2020-21</v>
      </c>
      <c r="D8" s="15" t="str">
        <f t="shared" si="0"/>
        <v>2021-22</v>
      </c>
      <c r="E8" s="15" t="str">
        <f t="shared" si="0"/>
        <v>2022-23</v>
      </c>
      <c r="F8" s="16" t="str">
        <f t="shared" si="0"/>
        <v>2023-24</v>
      </c>
      <c r="G8" s="40" t="str">
        <f>_xlfn.CONCAT(MID(F8,1,4)+1,"-",MID((MID(F8,1,4)+2),3,4)," (b)")</f>
        <v>2024-25 (b)</v>
      </c>
    </row>
    <row r="9" spans="1:9" s="22" customFormat="1" ht="18" customHeight="1">
      <c r="A9" s="17" t="s">
        <v>66</v>
      </c>
      <c r="B9" s="50">
        <v>115093.61607999996</v>
      </c>
      <c r="C9" s="50">
        <v>118568.84611000003</v>
      </c>
      <c r="D9" s="50">
        <v>117579.91347</v>
      </c>
      <c r="E9" s="50">
        <v>109073.64997000003</v>
      </c>
      <c r="F9" s="50">
        <v>122210.34376999998</v>
      </c>
      <c r="G9" s="51">
        <v>121137.68454000002</v>
      </c>
    </row>
    <row r="10" spans="1:9">
      <c r="A10" s="52" t="s">
        <v>7</v>
      </c>
      <c r="B10" s="53">
        <v>36938.58855</v>
      </c>
      <c r="C10" s="53">
        <v>40257.323229999995</v>
      </c>
      <c r="D10" s="53">
        <v>35483.213300000003</v>
      </c>
      <c r="E10" s="53">
        <v>33502.09042</v>
      </c>
      <c r="F10" s="53">
        <v>46374.574619999999</v>
      </c>
      <c r="G10" s="54">
        <v>37400.220329999996</v>
      </c>
      <c r="H10" s="22"/>
      <c r="I10" s="22"/>
    </row>
    <row r="11" spans="1:9">
      <c r="A11" s="52" t="s">
        <v>14</v>
      </c>
      <c r="B11" s="53">
        <v>25068.208720000002</v>
      </c>
      <c r="C11" s="53">
        <v>23275.250019999999</v>
      </c>
      <c r="D11" s="53">
        <v>26782</v>
      </c>
      <c r="E11" s="53">
        <v>24976.623510000001</v>
      </c>
      <c r="F11" s="53">
        <v>21147.865989999998</v>
      </c>
      <c r="G11" s="54">
        <v>21804.721110000002</v>
      </c>
      <c r="H11" s="22"/>
      <c r="I11" s="22"/>
    </row>
    <row r="12" spans="1:9">
      <c r="A12" s="52" t="s">
        <v>8</v>
      </c>
      <c r="B12" s="53">
        <v>11590.822689999999</v>
      </c>
      <c r="C12" s="53">
        <v>11762.939940000002</v>
      </c>
      <c r="D12" s="53">
        <v>10838.20693</v>
      </c>
      <c r="E12" s="53">
        <v>9415.5379100000009</v>
      </c>
      <c r="F12" s="53">
        <v>10966.092409999999</v>
      </c>
      <c r="G12" s="54">
        <v>12394.760900000001</v>
      </c>
      <c r="H12" s="22"/>
      <c r="I12" s="22"/>
    </row>
    <row r="13" spans="1:9">
      <c r="A13" s="52" t="s">
        <v>32</v>
      </c>
      <c r="B13" s="53">
        <v>5355.1540100000002</v>
      </c>
      <c r="C13" s="53">
        <v>6503.0120099999995</v>
      </c>
      <c r="D13" s="53">
        <v>5851.7070100000001</v>
      </c>
      <c r="E13" s="53">
        <v>6140.9369999999999</v>
      </c>
      <c r="F13" s="53">
        <v>6370.3704299999999</v>
      </c>
      <c r="G13" s="54">
        <v>8255.107</v>
      </c>
      <c r="H13" s="22"/>
      <c r="I13" s="22"/>
    </row>
    <row r="14" spans="1:9">
      <c r="A14" s="52" t="s">
        <v>15</v>
      </c>
      <c r="B14" s="53">
        <v>4935.2003299999988</v>
      </c>
      <c r="C14" s="53">
        <v>5130.1004800000001</v>
      </c>
      <c r="D14" s="53">
        <v>5254.6591699999999</v>
      </c>
      <c r="E14" s="53">
        <v>5258.4500399999997</v>
      </c>
      <c r="F14" s="53">
        <v>3853.5387099999998</v>
      </c>
      <c r="G14" s="54">
        <v>7660.4213899999995</v>
      </c>
      <c r="H14" s="22"/>
      <c r="I14" s="22"/>
    </row>
    <row r="15" spans="1:9">
      <c r="A15" s="52" t="s">
        <v>31</v>
      </c>
      <c r="B15" s="53">
        <v>3812.4285399999994</v>
      </c>
      <c r="C15" s="53">
        <v>3984.2078199999996</v>
      </c>
      <c r="D15" s="53">
        <v>4022.0060699999999</v>
      </c>
      <c r="E15" s="53">
        <v>3419.4733700000002</v>
      </c>
      <c r="F15" s="53">
        <v>5790.0000000000009</v>
      </c>
      <c r="G15" s="54">
        <v>7373</v>
      </c>
      <c r="H15" s="22"/>
      <c r="I15" s="22"/>
    </row>
    <row r="16" spans="1:9">
      <c r="A16" s="52" t="s">
        <v>22</v>
      </c>
      <c r="B16" s="53">
        <v>5506.2199700000001</v>
      </c>
      <c r="C16" s="53">
        <v>5873.1908800000001</v>
      </c>
      <c r="D16" s="53">
        <v>4699.0123600000006</v>
      </c>
      <c r="E16" s="53">
        <v>5332.7005799999997</v>
      </c>
      <c r="F16" s="53">
        <v>4686.5934999999999</v>
      </c>
      <c r="G16" s="54">
        <v>4690.6463400000002</v>
      </c>
      <c r="H16" s="22"/>
      <c r="I16" s="22"/>
    </row>
    <row r="17" spans="1:10">
      <c r="A17" s="52" t="s">
        <v>9</v>
      </c>
      <c r="B17" s="53">
        <v>3557.1840999999995</v>
      </c>
      <c r="C17" s="53">
        <v>3171.0823399999999</v>
      </c>
      <c r="D17" s="53">
        <v>4582.2004900000002</v>
      </c>
      <c r="E17" s="53">
        <v>2903.5203199999996</v>
      </c>
      <c r="F17" s="53">
        <v>4540.19308</v>
      </c>
      <c r="G17" s="54">
        <v>3747.6636100000001</v>
      </c>
      <c r="H17" s="22"/>
      <c r="I17" s="22"/>
    </row>
    <row r="18" spans="1:10">
      <c r="A18" s="52" t="s">
        <v>16</v>
      </c>
      <c r="B18" s="53">
        <v>3504.69182</v>
      </c>
      <c r="C18" s="53">
        <v>3971.5877099999998</v>
      </c>
      <c r="D18" s="53">
        <v>5009.4522999999999</v>
      </c>
      <c r="E18" s="53">
        <v>3925.44785</v>
      </c>
      <c r="F18" s="53">
        <v>4421.3184399999991</v>
      </c>
      <c r="G18" s="54">
        <v>3726.3232399999997</v>
      </c>
      <c r="H18" s="22"/>
      <c r="I18" s="22"/>
    </row>
    <row r="19" spans="1:10">
      <c r="A19" s="52" t="s">
        <v>24</v>
      </c>
      <c r="B19" s="53">
        <v>3210.6962999999996</v>
      </c>
      <c r="C19" s="53">
        <v>3674.8686999999995</v>
      </c>
      <c r="D19" s="53">
        <v>3335.3532999999998</v>
      </c>
      <c r="E19" s="53">
        <v>2998.2259700000004</v>
      </c>
      <c r="F19" s="53">
        <v>3151.0945000000002</v>
      </c>
      <c r="G19" s="54">
        <v>2958.7218200000002</v>
      </c>
      <c r="H19" s="22"/>
      <c r="I19" s="22"/>
    </row>
    <row r="20" spans="1:10">
      <c r="A20" s="52" t="s">
        <v>25</v>
      </c>
      <c r="B20" s="53">
        <v>2613.7879499999999</v>
      </c>
      <c r="C20" s="53">
        <v>2420.3492800000004</v>
      </c>
      <c r="D20" s="53">
        <v>2638.6027800000002</v>
      </c>
      <c r="E20" s="53">
        <v>2404.0931099999998</v>
      </c>
      <c r="F20" s="53">
        <v>1994.7917600000001</v>
      </c>
      <c r="G20" s="54">
        <v>2385.7202200000002</v>
      </c>
      <c r="H20" s="22"/>
      <c r="I20" s="22"/>
    </row>
    <row r="21" spans="1:10">
      <c r="A21" s="52" t="s">
        <v>23</v>
      </c>
      <c r="B21" s="53">
        <v>1843.4606199999998</v>
      </c>
      <c r="C21" s="53">
        <v>1922.4312000000002</v>
      </c>
      <c r="D21" s="53">
        <v>2088.53874</v>
      </c>
      <c r="E21" s="53">
        <v>1659.85</v>
      </c>
      <c r="F21" s="53">
        <v>1574.7000000000003</v>
      </c>
      <c r="G21" s="54">
        <v>1987.9000000000003</v>
      </c>
      <c r="H21" s="22"/>
      <c r="I21" s="22"/>
    </row>
    <row r="22" spans="1:10">
      <c r="A22" s="52" t="s">
        <v>26</v>
      </c>
      <c r="B22" s="53">
        <v>1101.4000000000001</v>
      </c>
      <c r="C22" s="53">
        <v>1083.7606499999999</v>
      </c>
      <c r="D22" s="53">
        <v>1032.93073</v>
      </c>
      <c r="E22" s="53">
        <v>938.95254</v>
      </c>
      <c r="F22" s="53">
        <v>981.26521000000002</v>
      </c>
      <c r="G22" s="54">
        <v>1109.57385</v>
      </c>
      <c r="H22" s="22"/>
      <c r="I22" s="22"/>
    </row>
    <row r="23" spans="1:10">
      <c r="A23" s="52" t="s">
        <v>56</v>
      </c>
      <c r="B23" s="53">
        <v>754.37522000000013</v>
      </c>
      <c r="C23" s="53">
        <v>796.99341000000004</v>
      </c>
      <c r="D23" s="53">
        <v>718.98471999999992</v>
      </c>
      <c r="E23" s="53">
        <v>768.26031</v>
      </c>
      <c r="F23" s="53">
        <v>811.10994999999991</v>
      </c>
      <c r="G23" s="54">
        <v>997.5</v>
      </c>
      <c r="H23" s="22"/>
      <c r="I23" s="22"/>
    </row>
    <row r="24" spans="1:10">
      <c r="A24" s="52" t="s">
        <v>34</v>
      </c>
      <c r="B24" s="53">
        <v>773.82023000000004</v>
      </c>
      <c r="C24" s="53">
        <v>954.47408999999993</v>
      </c>
      <c r="D24" s="53">
        <v>931.61426000000006</v>
      </c>
      <c r="E24" s="53">
        <v>1009.58563</v>
      </c>
      <c r="F24" s="53">
        <v>831.55538000000001</v>
      </c>
      <c r="G24" s="54">
        <v>850.80355999999995</v>
      </c>
      <c r="H24" s="22"/>
      <c r="I24" s="22"/>
    </row>
    <row r="25" spans="1:10">
      <c r="A25" s="52" t="s">
        <v>17</v>
      </c>
      <c r="B25" s="53">
        <v>691.91482999999994</v>
      </c>
      <c r="C25" s="53">
        <v>678</v>
      </c>
      <c r="D25" s="53">
        <v>549</v>
      </c>
      <c r="E25" s="53">
        <v>648</v>
      </c>
      <c r="F25" s="53">
        <v>576</v>
      </c>
      <c r="G25" s="54">
        <v>648</v>
      </c>
      <c r="H25" s="22"/>
      <c r="I25" s="22"/>
    </row>
    <row r="26" spans="1:10">
      <c r="A26" s="52" t="s">
        <v>18</v>
      </c>
      <c r="B26" s="53">
        <v>660.60780999999997</v>
      </c>
      <c r="C26" s="53">
        <v>721.56025999999997</v>
      </c>
      <c r="D26" s="53">
        <v>752.36918000000003</v>
      </c>
      <c r="E26" s="53">
        <v>969.06786999999997</v>
      </c>
      <c r="F26" s="53">
        <v>1045.7083299999999</v>
      </c>
      <c r="G26" s="54">
        <v>640.78906999999992</v>
      </c>
      <c r="H26" s="22"/>
      <c r="I26" s="22"/>
    </row>
    <row r="27" spans="1:10">
      <c r="A27" s="52" t="s">
        <v>27</v>
      </c>
      <c r="B27" s="53">
        <v>463.37669</v>
      </c>
      <c r="C27" s="53">
        <v>472.54300000000006</v>
      </c>
      <c r="D27" s="53">
        <v>543.21427000000006</v>
      </c>
      <c r="E27" s="53">
        <v>473.35078999999996</v>
      </c>
      <c r="F27" s="53">
        <v>412.04247999999995</v>
      </c>
      <c r="G27" s="54">
        <v>424.06265000000002</v>
      </c>
      <c r="H27" s="22"/>
      <c r="I27" s="22"/>
    </row>
    <row r="28" spans="1:10">
      <c r="A28" s="52" t="s">
        <v>33</v>
      </c>
      <c r="B28" s="53">
        <v>1346.23233</v>
      </c>
      <c r="C28" s="53">
        <v>549.05200000000002</v>
      </c>
      <c r="D28" s="53">
        <v>778.495</v>
      </c>
      <c r="E28" s="53">
        <v>649.51700000000005</v>
      </c>
      <c r="F28" s="53">
        <v>1036.5709999999999</v>
      </c>
      <c r="G28" s="61">
        <v>294.86334000000005</v>
      </c>
      <c r="H28" s="22"/>
      <c r="I28" s="22"/>
    </row>
    <row r="29" spans="1:10">
      <c r="A29" s="55" t="s">
        <v>67</v>
      </c>
      <c r="B29" s="56">
        <f>B9-SUM(B10:B28)</f>
        <v>1365.4453699999867</v>
      </c>
      <c r="C29" s="56">
        <f t="shared" ref="C29:G29" si="1">C9-SUM(C10:C27)</f>
        <v>1915.1710900000471</v>
      </c>
      <c r="D29" s="56">
        <f t="shared" si="1"/>
        <v>2466.847860000009</v>
      </c>
      <c r="E29" s="56">
        <f t="shared" si="1"/>
        <v>2329.4827500000247</v>
      </c>
      <c r="F29" s="56">
        <f t="shared" si="1"/>
        <v>2681.5289799999882</v>
      </c>
      <c r="G29" s="57">
        <f t="shared" si="1"/>
        <v>2081.749450000003</v>
      </c>
      <c r="H29" s="22"/>
      <c r="I29" s="22"/>
    </row>
    <row r="30" spans="1:10" s="22" customFormat="1" ht="18" customHeight="1">
      <c r="A30" s="17" t="s">
        <v>68</v>
      </c>
      <c r="B30" s="58">
        <v>738.00528000000008</v>
      </c>
      <c r="C30" s="58">
        <v>798.42063999999993</v>
      </c>
      <c r="D30" s="58">
        <v>847.77148000000011</v>
      </c>
      <c r="E30" s="58">
        <v>798.67036000000007</v>
      </c>
      <c r="F30" s="58">
        <v>884.89250000000004</v>
      </c>
      <c r="G30" s="141">
        <v>683.67317000000003</v>
      </c>
    </row>
    <row r="31" spans="1:10" s="22" customFormat="1" ht="12.75" customHeight="1">
      <c r="A31" s="60" t="s">
        <v>8</v>
      </c>
      <c r="B31" s="53">
        <v>198.33472999999998</v>
      </c>
      <c r="C31" s="53">
        <v>214.30104</v>
      </c>
      <c r="D31" s="53">
        <v>242.62011999999999</v>
      </c>
      <c r="E31" s="53">
        <v>204.55991</v>
      </c>
      <c r="F31" s="53">
        <v>208.01351</v>
      </c>
      <c r="G31" s="54">
        <v>200.63872999999998</v>
      </c>
    </row>
    <row r="32" spans="1:10" ht="12.75" customHeight="1">
      <c r="A32" s="60" t="s">
        <v>14</v>
      </c>
      <c r="B32" s="53">
        <v>144.46567000000002</v>
      </c>
      <c r="C32" s="53">
        <v>143.96734000000001</v>
      </c>
      <c r="D32" s="53">
        <v>157.54272999999998</v>
      </c>
      <c r="E32" s="53">
        <v>191.56403</v>
      </c>
      <c r="F32" s="53">
        <v>219.04838000000001</v>
      </c>
      <c r="G32" s="54">
        <v>192.48311999999999</v>
      </c>
      <c r="H32" s="22"/>
      <c r="I32" s="22"/>
      <c r="J32" s="22"/>
    </row>
    <row r="33" spans="1:10" ht="12.75" customHeight="1">
      <c r="A33" s="60" t="s">
        <v>28</v>
      </c>
      <c r="B33" s="53">
        <v>13.074479999999999</v>
      </c>
      <c r="C33" s="53">
        <v>11.67798</v>
      </c>
      <c r="D33" s="53">
        <v>94.928110000000018</v>
      </c>
      <c r="E33" s="53">
        <v>78.14415000000001</v>
      </c>
      <c r="F33" s="53">
        <v>58.724940000000004</v>
      </c>
      <c r="G33" s="54">
        <v>73.437649999999991</v>
      </c>
      <c r="H33" s="22"/>
      <c r="I33" s="22"/>
      <c r="J33" s="22"/>
    </row>
    <row r="34" spans="1:10" ht="12.75" customHeight="1">
      <c r="A34" s="52" t="s">
        <v>7</v>
      </c>
      <c r="B34" s="53">
        <v>25.982520000000001</v>
      </c>
      <c r="C34" s="53">
        <v>38.763690000000004</v>
      </c>
      <c r="D34" s="53">
        <v>49.795099999999998</v>
      </c>
      <c r="E34" s="53">
        <v>38.496169999999999</v>
      </c>
      <c r="F34" s="53">
        <v>39.955949999999994</v>
      </c>
      <c r="G34" s="54">
        <v>46.249339999999997</v>
      </c>
      <c r="H34" s="22"/>
      <c r="I34" s="22"/>
      <c r="J34" s="22"/>
    </row>
    <row r="35" spans="1:10" ht="12.75" customHeight="1">
      <c r="A35" s="60" t="s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4">
        <v>36.173859999999998</v>
      </c>
      <c r="H35" s="22"/>
      <c r="I35" s="22"/>
      <c r="J35" s="22"/>
    </row>
    <row r="36" spans="1:10" ht="12.75" customHeight="1">
      <c r="A36" s="60" t="s">
        <v>17</v>
      </c>
      <c r="B36" s="53">
        <v>9.8551900000000003</v>
      </c>
      <c r="C36" s="53">
        <v>11.7</v>
      </c>
      <c r="D36" s="53">
        <v>6.0000200000000001</v>
      </c>
      <c r="E36" s="53">
        <v>5.9999899999999995</v>
      </c>
      <c r="F36" s="53">
        <v>15.399989999999999</v>
      </c>
      <c r="G36" s="54">
        <v>17.2</v>
      </c>
      <c r="H36" s="22"/>
      <c r="I36" s="22"/>
      <c r="J36" s="22"/>
    </row>
    <row r="37" spans="1:10" ht="12.75" customHeight="1">
      <c r="A37" s="60" t="s">
        <v>24</v>
      </c>
      <c r="B37" s="53">
        <v>3.8907600000000002</v>
      </c>
      <c r="C37" s="53">
        <v>4.2607799999999996</v>
      </c>
      <c r="D37" s="53">
        <v>4.2146800000000004</v>
      </c>
      <c r="E37" s="53">
        <v>5.3824700000000005</v>
      </c>
      <c r="F37" s="53">
        <v>9.1199999999999992</v>
      </c>
      <c r="G37" s="54">
        <v>17.185410000000001</v>
      </c>
      <c r="H37" s="22"/>
      <c r="I37" s="22"/>
      <c r="J37" s="22"/>
    </row>
    <row r="38" spans="1:10" ht="12.75" customHeight="1">
      <c r="A38" s="60" t="s">
        <v>23</v>
      </c>
      <c r="B38" s="53">
        <v>206.81831</v>
      </c>
      <c r="C38" s="53">
        <v>252.22288</v>
      </c>
      <c r="D38" s="53">
        <v>170.74054000000001</v>
      </c>
      <c r="E38" s="53">
        <v>135.99999000000003</v>
      </c>
      <c r="F38" s="53">
        <v>164.00001999999998</v>
      </c>
      <c r="G38" s="54">
        <v>15.000030000000001</v>
      </c>
      <c r="H38" s="22"/>
      <c r="I38" s="22"/>
      <c r="J38" s="22"/>
    </row>
    <row r="39" spans="1:10" ht="12.75" customHeight="1">
      <c r="A39" s="60" t="s">
        <v>69</v>
      </c>
      <c r="B39" s="53">
        <v>7.9000000000000001E-4</v>
      </c>
      <c r="C39" s="53">
        <v>0</v>
      </c>
      <c r="D39" s="53">
        <v>0</v>
      </c>
      <c r="E39" s="53">
        <v>23.533729999999998</v>
      </c>
      <c r="F39" s="53">
        <v>57.913339999999998</v>
      </c>
      <c r="G39" s="54">
        <v>11.106669999999999</v>
      </c>
      <c r="H39" s="22"/>
      <c r="I39" s="22"/>
      <c r="J39" s="22"/>
    </row>
    <row r="40" spans="1:10" ht="12.75" customHeight="1">
      <c r="A40" s="60" t="s">
        <v>56</v>
      </c>
      <c r="B40" s="53">
        <v>17.832639999999998</v>
      </c>
      <c r="C40" s="53">
        <v>20.98218</v>
      </c>
      <c r="D40" s="53">
        <v>16.449159999999999</v>
      </c>
      <c r="E40" s="53">
        <v>25.200580000000002</v>
      </c>
      <c r="F40" s="53">
        <v>27.35331</v>
      </c>
      <c r="G40" s="54">
        <v>9.6122000000000014</v>
      </c>
      <c r="H40" s="22"/>
      <c r="I40" s="22"/>
      <c r="J40" s="22"/>
    </row>
    <row r="41" spans="1:10" ht="12.75" customHeight="1">
      <c r="A41" s="60" t="s">
        <v>16</v>
      </c>
      <c r="B41" s="53">
        <v>5.1565399999999997</v>
      </c>
      <c r="C41" s="53">
        <v>5.6349499999999999</v>
      </c>
      <c r="D41" s="53">
        <v>14.65024</v>
      </c>
      <c r="E41" s="53">
        <v>7.5200500000000003</v>
      </c>
      <c r="F41" s="53">
        <v>7.3225500000000006</v>
      </c>
      <c r="G41" s="54">
        <v>9.5554100000000002</v>
      </c>
      <c r="H41" s="22"/>
      <c r="I41" s="22"/>
      <c r="J41" s="22"/>
    </row>
    <row r="42" spans="1:10" ht="12.75" customHeight="1">
      <c r="A42" s="55" t="s">
        <v>67</v>
      </c>
      <c r="B42" s="56">
        <f t="shared" ref="B42:G42" si="2">B30-SUM(B31:B41)</f>
        <v>112.59365000000014</v>
      </c>
      <c r="C42" s="56">
        <f t="shared" si="2"/>
        <v>94.909800000000018</v>
      </c>
      <c r="D42" s="56">
        <f t="shared" si="2"/>
        <v>90.830780000000118</v>
      </c>
      <c r="E42" s="56">
        <f t="shared" si="2"/>
        <v>82.269290000000069</v>
      </c>
      <c r="F42" s="56">
        <f t="shared" si="2"/>
        <v>78.040510000000154</v>
      </c>
      <c r="G42" s="57">
        <f t="shared" si="2"/>
        <v>55.030749999999898</v>
      </c>
    </row>
    <row r="43" spans="1:10" s="22" customFormat="1" ht="18" customHeight="1">
      <c r="A43" s="17" t="s">
        <v>70</v>
      </c>
      <c r="B43" s="58">
        <v>11858.109049999999</v>
      </c>
      <c r="C43" s="58">
        <v>11603.501910000001</v>
      </c>
      <c r="D43" s="58">
        <v>12161.361539999998</v>
      </c>
      <c r="E43" s="58">
        <v>13252.821439999996</v>
      </c>
      <c r="F43" s="58">
        <v>15919.61226</v>
      </c>
      <c r="G43" s="59">
        <v>16737.045730000002</v>
      </c>
    </row>
    <row r="44" spans="1:10">
      <c r="A44" s="60" t="s">
        <v>14</v>
      </c>
      <c r="B44" s="53">
        <v>1324.49047</v>
      </c>
      <c r="C44" s="53">
        <v>1138.8015600000001</v>
      </c>
      <c r="D44" s="53">
        <v>1246.39931</v>
      </c>
      <c r="E44" s="53">
        <v>2626.9542900000001</v>
      </c>
      <c r="F44" s="53">
        <v>3722.2425400000002</v>
      </c>
      <c r="G44" s="61">
        <v>4867.6921199999997</v>
      </c>
      <c r="H44" s="22"/>
      <c r="I44" s="22"/>
      <c r="J44" s="22"/>
    </row>
    <row r="45" spans="1:10">
      <c r="A45" s="60" t="s">
        <v>7</v>
      </c>
      <c r="B45" s="53">
        <v>4040.6182400000002</v>
      </c>
      <c r="C45" s="53">
        <v>4045.2381600000003</v>
      </c>
      <c r="D45" s="53">
        <v>4107.11078</v>
      </c>
      <c r="E45" s="53">
        <v>3545.81115</v>
      </c>
      <c r="F45" s="53">
        <v>3681.6740800000002</v>
      </c>
      <c r="G45" s="61">
        <v>3663.0148699999995</v>
      </c>
      <c r="H45" s="22"/>
      <c r="I45" s="22"/>
      <c r="J45" s="22"/>
    </row>
    <row r="46" spans="1:10">
      <c r="A46" s="60" t="s">
        <v>16</v>
      </c>
      <c r="B46" s="53">
        <v>1803.778</v>
      </c>
      <c r="C46" s="53">
        <v>1974.69649</v>
      </c>
      <c r="D46" s="53">
        <v>2220.3167699999999</v>
      </c>
      <c r="E46" s="53">
        <v>2411.6854999999996</v>
      </c>
      <c r="F46" s="53">
        <v>2512.3182499999998</v>
      </c>
      <c r="G46" s="54">
        <v>2332.5383199999997</v>
      </c>
      <c r="H46" s="22"/>
      <c r="I46" s="22"/>
      <c r="J46" s="22"/>
    </row>
    <row r="47" spans="1:10">
      <c r="A47" s="60" t="s">
        <v>15</v>
      </c>
      <c r="B47" s="53">
        <v>1812.1005</v>
      </c>
      <c r="C47" s="53">
        <v>1651.87078</v>
      </c>
      <c r="D47" s="53">
        <v>1494.94857</v>
      </c>
      <c r="E47" s="53">
        <v>1629.6263700000002</v>
      </c>
      <c r="F47" s="53">
        <v>2834.6917699999999</v>
      </c>
      <c r="G47" s="54">
        <v>2099.4674199999999</v>
      </c>
      <c r="H47" s="22"/>
      <c r="I47" s="22"/>
      <c r="J47" s="22"/>
    </row>
    <row r="48" spans="1:10">
      <c r="A48" s="60" t="s">
        <v>23</v>
      </c>
      <c r="B48" s="53">
        <v>904.32215000000008</v>
      </c>
      <c r="C48" s="53">
        <v>844.93351999999993</v>
      </c>
      <c r="D48" s="53">
        <v>1005.5769</v>
      </c>
      <c r="E48" s="53">
        <v>931.00002000000006</v>
      </c>
      <c r="F48" s="53">
        <v>1233</v>
      </c>
      <c r="G48" s="54">
        <v>1606.6500100000001</v>
      </c>
      <c r="H48" s="22"/>
      <c r="I48" s="22"/>
      <c r="J48" s="22"/>
    </row>
    <row r="49" spans="1:10">
      <c r="A49" s="60" t="s">
        <v>8</v>
      </c>
      <c r="B49" s="53">
        <v>850.18686000000002</v>
      </c>
      <c r="C49" s="53">
        <v>850.26111000000003</v>
      </c>
      <c r="D49" s="53">
        <v>921.80743999999993</v>
      </c>
      <c r="E49" s="53">
        <v>851.37774000000002</v>
      </c>
      <c r="F49" s="53">
        <v>735.44714999999985</v>
      </c>
      <c r="G49" s="54">
        <v>875.49838999999997</v>
      </c>
      <c r="H49" s="22"/>
      <c r="I49" s="22"/>
      <c r="J49" s="22"/>
    </row>
    <row r="50" spans="1:10">
      <c r="A50" s="60" t="s">
        <v>33</v>
      </c>
      <c r="B50" s="53">
        <v>315.96487999999999</v>
      </c>
      <c r="C50" s="53">
        <v>298.49713000000003</v>
      </c>
      <c r="D50" s="53">
        <v>365.99561999999997</v>
      </c>
      <c r="E50" s="53">
        <v>281.57078000000001</v>
      </c>
      <c r="F50" s="53">
        <v>278.53540999999996</v>
      </c>
      <c r="G50" s="61">
        <v>503.88502</v>
      </c>
      <c r="H50" s="22"/>
      <c r="I50" s="22"/>
      <c r="J50" s="22"/>
    </row>
    <row r="51" spans="1:10">
      <c r="A51" s="60" t="s">
        <v>11</v>
      </c>
      <c r="B51" s="53">
        <v>416.46787</v>
      </c>
      <c r="C51" s="53">
        <v>409.99357000000003</v>
      </c>
      <c r="D51" s="53">
        <v>465.57830999999999</v>
      </c>
      <c r="E51" s="53">
        <v>640.30060000000003</v>
      </c>
      <c r="F51" s="53">
        <v>553.01849000000004</v>
      </c>
      <c r="G51" s="54">
        <v>423.55440000000004</v>
      </c>
      <c r="H51" s="22"/>
      <c r="I51" s="22"/>
      <c r="J51" s="22"/>
    </row>
    <row r="52" spans="1:10">
      <c r="A52" s="60" t="s">
        <v>19</v>
      </c>
      <c r="B52" s="53">
        <v>200.75960000000001</v>
      </c>
      <c r="C52" s="53">
        <v>210.55053000000001</v>
      </c>
      <c r="D52" s="53">
        <v>199.29676000000001</v>
      </c>
      <c r="E52" s="53">
        <v>190.04617999999999</v>
      </c>
      <c r="F52" s="53">
        <v>206.98132000000001</v>
      </c>
      <c r="G52" s="54">
        <v>198.1311</v>
      </c>
      <c r="H52" s="22"/>
      <c r="I52" s="22"/>
      <c r="J52" s="22"/>
    </row>
    <row r="53" spans="1:10">
      <c r="A53" s="60" t="s">
        <v>24</v>
      </c>
      <c r="B53" s="53">
        <v>1.3678900000000001</v>
      </c>
      <c r="C53" s="53">
        <v>2.94997</v>
      </c>
      <c r="D53" s="53">
        <v>8.5540099999999999</v>
      </c>
      <c r="E53" s="53">
        <v>12.462440000000001</v>
      </c>
      <c r="F53" s="53">
        <v>40.262239999999998</v>
      </c>
      <c r="G53" s="54">
        <v>84.144779999999997</v>
      </c>
      <c r="H53" s="22"/>
      <c r="I53" s="22"/>
      <c r="J53" s="22"/>
    </row>
    <row r="54" spans="1:10">
      <c r="A54" s="52" t="s">
        <v>67</v>
      </c>
      <c r="B54" s="53">
        <f t="shared" ref="B54:G54" si="3">B43-SUM(B44:B53)</f>
        <v>188.05258999999933</v>
      </c>
      <c r="C54" s="53">
        <f t="shared" si="3"/>
        <v>175.70909000000029</v>
      </c>
      <c r="D54" s="53">
        <f t="shared" si="3"/>
        <v>125.77706999999828</v>
      </c>
      <c r="E54" s="53">
        <f t="shared" si="3"/>
        <v>131.98636999999871</v>
      </c>
      <c r="F54" s="53">
        <f t="shared" si="3"/>
        <v>121.44100999999864</v>
      </c>
      <c r="G54" s="61">
        <f t="shared" si="3"/>
        <v>82.469300000004296</v>
      </c>
    </row>
    <row r="55" spans="1:10" ht="5.25" customHeight="1" thickBot="1">
      <c r="B55" s="62"/>
      <c r="C55" s="63"/>
      <c r="D55" s="63"/>
      <c r="E55" s="63"/>
      <c r="F55" s="63"/>
      <c r="G55" s="64"/>
    </row>
    <row r="56" spans="1:10" ht="18" customHeight="1" thickBot="1">
      <c r="A56" s="121" t="s">
        <v>57</v>
      </c>
      <c r="B56" s="128">
        <f>SUM(B9,B30,B43)</f>
        <v>127689.73040999996</v>
      </c>
      <c r="C56" s="129">
        <f t="shared" ref="C56:G56" si="4">SUM(C9,C30,C43)</f>
        <v>130970.76866000003</v>
      </c>
      <c r="D56" s="129">
        <f t="shared" si="4"/>
        <v>130589.04648999999</v>
      </c>
      <c r="E56" s="129">
        <f t="shared" si="4"/>
        <v>123125.14177000003</v>
      </c>
      <c r="F56" s="129">
        <f>SUM(F9,F30,F43)</f>
        <v>139014.84852999999</v>
      </c>
      <c r="G56" s="130">
        <f t="shared" si="4"/>
        <v>138558.40344000002</v>
      </c>
      <c r="H56" s="23"/>
    </row>
    <row r="57" spans="1:10" ht="15" customHeight="1">
      <c r="A57" s="48" t="s">
        <v>71</v>
      </c>
    </row>
    <row r="58" spans="1:10" ht="11.45" customHeight="1">
      <c r="A58" s="48" t="s">
        <v>72</v>
      </c>
    </row>
    <row r="59" spans="1:10" ht="11.45" customHeight="1">
      <c r="A59" s="48" t="s">
        <v>73</v>
      </c>
    </row>
    <row r="60" spans="1:10" ht="11.45" customHeight="1">
      <c r="A60" s="30" t="s">
        <v>40</v>
      </c>
      <c r="B60" s="30"/>
      <c r="C60" s="31"/>
      <c r="D60" s="31"/>
      <c r="E60" s="31"/>
      <c r="F60" s="31"/>
    </row>
  </sheetData>
  <sortState xmlns:xlrd2="http://schemas.microsoft.com/office/spreadsheetml/2017/richdata2" ref="A44:G53">
    <sortCondition descending="1" ref="G43:G53"/>
  </sortState>
  <phoneticPr fontId="2" type="noConversion"/>
  <printOptions horizontalCentered="1" verticalCentered="1"/>
  <pageMargins left="0.59055118110236227" right="0.59055118110236227" top="0.78740157480314965" bottom="0.78740157480314965" header="0" footer="0"/>
  <pageSetup paperSize="122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4D4B34"/>
  </sheetPr>
  <dimension ref="A1:K50"/>
  <sheetViews>
    <sheetView showGridLines="0" tabSelected="1" zoomScaleNormal="100" workbookViewId="0">
      <selection activeCell="K9" sqref="K9"/>
    </sheetView>
  </sheetViews>
  <sheetFormatPr defaultColWidth="11.42578125" defaultRowHeight="12.75"/>
  <cols>
    <col min="1" max="1" width="3.7109375" style="1" customWidth="1"/>
    <col min="2" max="2" width="18.85546875" style="1" customWidth="1"/>
    <col min="3" max="3" width="1.140625" style="1" customWidth="1"/>
    <col min="4" max="4" width="7.5703125" style="1" bestFit="1" customWidth="1"/>
    <col min="5" max="9" width="11" style="1" customWidth="1"/>
    <col min="10" max="16384" width="11.42578125" style="1"/>
  </cols>
  <sheetData>
    <row r="1" spans="1:11" ht="30">
      <c r="A1" s="8"/>
      <c r="B1" s="8"/>
      <c r="C1" s="8"/>
      <c r="D1" s="8"/>
      <c r="E1" s="8"/>
      <c r="F1" s="8"/>
      <c r="G1" s="7"/>
      <c r="H1" s="7"/>
      <c r="I1" s="3" t="s">
        <v>74</v>
      </c>
    </row>
    <row r="2" spans="1:11">
      <c r="A2" s="8"/>
      <c r="B2" s="8"/>
      <c r="C2" s="8"/>
      <c r="D2" s="8"/>
      <c r="E2" s="8"/>
      <c r="F2" s="8"/>
      <c r="G2" s="8"/>
      <c r="H2" s="8"/>
      <c r="I2" s="8"/>
    </row>
    <row r="3" spans="1:11" ht="18">
      <c r="A3" s="4" t="s">
        <v>75</v>
      </c>
      <c r="B3" s="9"/>
      <c r="C3" s="9"/>
      <c r="D3" s="9"/>
      <c r="E3" s="9"/>
      <c r="F3" s="9"/>
      <c r="G3" s="9"/>
      <c r="H3" s="9"/>
      <c r="I3" s="9"/>
    </row>
    <row r="4" spans="1:11" ht="18">
      <c r="A4" s="4" t="s">
        <v>2</v>
      </c>
      <c r="B4" s="9"/>
      <c r="C4" s="9"/>
      <c r="D4" s="9"/>
      <c r="E4" s="9"/>
      <c r="F4" s="9"/>
      <c r="G4" s="9"/>
      <c r="H4" s="9"/>
      <c r="I4" s="9"/>
    </row>
    <row r="5" spans="1:11" ht="18">
      <c r="A5" s="4" t="s">
        <v>3</v>
      </c>
      <c r="B5" s="9"/>
      <c r="C5" s="9"/>
      <c r="D5" s="9"/>
      <c r="E5" s="9"/>
      <c r="F5" s="9"/>
      <c r="G5" s="9"/>
      <c r="H5" s="9"/>
      <c r="I5" s="9"/>
    </row>
    <row r="6" spans="1:11" ht="15">
      <c r="A6" s="9"/>
      <c r="B6" s="9"/>
      <c r="C6" s="9"/>
      <c r="D6" s="9"/>
      <c r="E6" s="9"/>
      <c r="F6" s="23"/>
      <c r="G6" s="23"/>
      <c r="H6" s="23"/>
      <c r="I6" s="23"/>
    </row>
    <row r="7" spans="1:11" ht="13.5" customHeight="1">
      <c r="A7" s="11"/>
      <c r="B7" s="11"/>
      <c r="C7" s="148" t="s">
        <v>76</v>
      </c>
      <c r="D7" s="149"/>
      <c r="E7" s="149"/>
      <c r="F7" s="149"/>
      <c r="G7" s="149"/>
      <c r="H7" s="149"/>
      <c r="I7" s="150"/>
    </row>
    <row r="8" spans="1:11" s="5" customFormat="1">
      <c r="A8" s="12" t="s">
        <v>4</v>
      </c>
      <c r="B8" s="13"/>
      <c r="C8" s="13"/>
      <c r="D8" s="14" t="s">
        <v>5</v>
      </c>
      <c r="E8" s="81" t="str">
        <f t="shared" ref="E8:I8" si="0">_xlfn.CONCAT(MID(D8,1,4)+1,"-",MID((MID(D8,1,4)+2),3,4))</f>
        <v>2020-21</v>
      </c>
      <c r="F8" s="81" t="str">
        <f t="shared" si="0"/>
        <v>2021-22</v>
      </c>
      <c r="G8" s="81" t="str">
        <f t="shared" si="0"/>
        <v>2022-23</v>
      </c>
      <c r="H8" s="81" t="str">
        <f t="shared" si="0"/>
        <v>2023-24</v>
      </c>
      <c r="I8" s="40" t="str">
        <f t="shared" si="0"/>
        <v>2024-25</v>
      </c>
    </row>
    <row r="9" spans="1:11">
      <c r="A9" s="49" t="s">
        <v>7</v>
      </c>
      <c r="B9" s="98"/>
      <c r="C9" s="98"/>
      <c r="D9" s="99">
        <v>21832.295280000002</v>
      </c>
      <c r="E9" s="99">
        <v>22189.268205</v>
      </c>
      <c r="F9" s="99">
        <v>22584.133445000003</v>
      </c>
      <c r="G9" s="99">
        <v>22878.480650057623</v>
      </c>
      <c r="H9" s="99">
        <v>23119.713565057624</v>
      </c>
      <c r="I9" s="25">
        <v>23311.758598086642</v>
      </c>
      <c r="J9" s="65"/>
      <c r="K9" s="167"/>
    </row>
    <row r="10" spans="1:11">
      <c r="A10" s="49" t="s">
        <v>15</v>
      </c>
      <c r="D10" s="24">
        <v>5664.1039499999997</v>
      </c>
      <c r="E10" s="47">
        <v>5798.8991040695682</v>
      </c>
      <c r="F10" s="47">
        <v>5905.9429474560111</v>
      </c>
      <c r="G10" s="47">
        <v>5958.0595573149376</v>
      </c>
      <c r="H10" s="47">
        <v>5999.8303717125109</v>
      </c>
      <c r="I10" s="25">
        <v>6103.6318096812865</v>
      </c>
      <c r="J10" s="65"/>
    </row>
    <row r="11" spans="1:11">
      <c r="A11" s="49" t="s">
        <v>14</v>
      </c>
      <c r="D11" s="24">
        <v>3776.7760099999978</v>
      </c>
      <c r="E11" s="47">
        <v>3978.1109100000031</v>
      </c>
      <c r="F11" s="47">
        <v>4258.6571136576385</v>
      </c>
      <c r="G11" s="47">
        <v>4341.9970154105758</v>
      </c>
      <c r="H11" s="47">
        <v>4465.6551252069003</v>
      </c>
      <c r="I11" s="25">
        <v>4953.5306406032396</v>
      </c>
    </row>
    <row r="12" spans="1:11">
      <c r="A12" s="49" t="s">
        <v>31</v>
      </c>
      <c r="D12" s="24">
        <v>3635.5408699999998</v>
      </c>
      <c r="E12" s="47">
        <v>3652.9216383213034</v>
      </c>
      <c r="F12" s="47">
        <v>3666.6179734525504</v>
      </c>
      <c r="G12" s="47">
        <v>3673.9687398870765</v>
      </c>
      <c r="H12" s="47">
        <v>3683.1872285859472</v>
      </c>
      <c r="I12" s="25">
        <v>3651.6776598104834</v>
      </c>
    </row>
    <row r="13" spans="1:11">
      <c r="A13" s="49" t="s">
        <v>20</v>
      </c>
      <c r="D13" s="24">
        <v>3002.8141641666671</v>
      </c>
      <c r="E13" s="47">
        <v>3138.5874141666663</v>
      </c>
      <c r="F13" s="47">
        <v>3196.7098750413402</v>
      </c>
      <c r="G13" s="47">
        <v>3267.8603450071128</v>
      </c>
      <c r="H13" s="47">
        <v>3332.5628970323733</v>
      </c>
      <c r="I13" s="25">
        <v>3373.1339676726548</v>
      </c>
    </row>
    <row r="14" spans="1:11">
      <c r="A14" s="49" t="s">
        <v>23</v>
      </c>
      <c r="D14" s="24">
        <v>2425</v>
      </c>
      <c r="E14" s="47">
        <v>2420</v>
      </c>
      <c r="F14" s="47">
        <v>2400</v>
      </c>
      <c r="G14" s="47">
        <v>2433.5160000000001</v>
      </c>
      <c r="H14" s="47">
        <v>2485.33163943</v>
      </c>
      <c r="I14" s="25">
        <v>2525.8114785072157</v>
      </c>
    </row>
    <row r="15" spans="1:11">
      <c r="A15" s="49" t="s">
        <v>8</v>
      </c>
      <c r="D15" s="24">
        <v>1917.5569899999973</v>
      </c>
      <c r="E15" s="47">
        <v>2066.7041699999991</v>
      </c>
      <c r="F15" s="47">
        <v>2103.9955000000027</v>
      </c>
      <c r="G15" s="47">
        <v>2177.110950000002</v>
      </c>
      <c r="H15" s="47">
        <v>2208.5623799999994</v>
      </c>
      <c r="I15" s="25">
        <v>2277.9418924612091</v>
      </c>
    </row>
    <row r="16" spans="1:11">
      <c r="A16" s="49" t="s">
        <v>19</v>
      </c>
      <c r="D16" s="24">
        <v>1678.5232133333334</v>
      </c>
      <c r="E16" s="47">
        <v>1732.922436666667</v>
      </c>
      <c r="F16" s="47">
        <v>1735.7549566666667</v>
      </c>
      <c r="G16" s="47">
        <v>1806.3913433333332</v>
      </c>
      <c r="H16" s="47">
        <v>1799.3692216529294</v>
      </c>
      <c r="I16" s="25">
        <v>1948.4368177711763</v>
      </c>
      <c r="J16" s="65"/>
    </row>
    <row r="17" spans="1:10">
      <c r="A17" s="49" t="s">
        <v>16</v>
      </c>
      <c r="D17" s="24">
        <v>1450</v>
      </c>
      <c r="E17" s="47">
        <v>1485</v>
      </c>
      <c r="F17" s="47">
        <v>1500</v>
      </c>
      <c r="G17" s="47">
        <v>1593.8287500000001</v>
      </c>
      <c r="H17" s="47">
        <v>1691.4547455093755</v>
      </c>
      <c r="I17" s="25">
        <v>1801.4547455093755</v>
      </c>
      <c r="J17" s="65"/>
    </row>
    <row r="18" spans="1:10">
      <c r="A18" s="49" t="s">
        <v>24</v>
      </c>
      <c r="D18" s="24">
        <v>653.03382000000011</v>
      </c>
      <c r="E18" s="47">
        <v>688.68121999999994</v>
      </c>
      <c r="F18" s="47">
        <v>699.44993690276078</v>
      </c>
      <c r="G18" s="47">
        <v>699.13703611477695</v>
      </c>
      <c r="H18" s="47">
        <v>715.63202611477664</v>
      </c>
      <c r="I18" s="25">
        <v>700.53818141140391</v>
      </c>
      <c r="J18" s="65"/>
    </row>
    <row r="19" spans="1:10">
      <c r="A19" s="49" t="s">
        <v>10</v>
      </c>
      <c r="D19" s="24">
        <v>551.03845660000002</v>
      </c>
      <c r="E19" s="47">
        <v>519.20505749999995</v>
      </c>
      <c r="F19" s="47">
        <v>603.50325999999995</v>
      </c>
      <c r="G19" s="47">
        <v>605.1109725</v>
      </c>
      <c r="H19" s="47">
        <v>653.49575996768226</v>
      </c>
      <c r="I19" s="25">
        <v>650</v>
      </c>
      <c r="J19" s="65"/>
    </row>
    <row r="20" spans="1:10">
      <c r="A20" s="49" t="s">
        <v>26</v>
      </c>
      <c r="D20" s="24">
        <v>468.70352815333342</v>
      </c>
      <c r="E20" s="47">
        <v>473.95060154333328</v>
      </c>
      <c r="F20" s="47">
        <v>481.82473033333713</v>
      </c>
      <c r="G20" s="47">
        <v>489.17719735094306</v>
      </c>
      <c r="H20" s="47">
        <v>498.24697999999989</v>
      </c>
      <c r="I20" s="25">
        <v>499.88696549140025</v>
      </c>
      <c r="J20" s="65"/>
    </row>
    <row r="21" spans="1:10">
      <c r="A21" s="49" t="s">
        <v>28</v>
      </c>
      <c r="D21" s="24">
        <v>563.56425000000002</v>
      </c>
      <c r="E21" s="47">
        <v>556.15445217013917</v>
      </c>
      <c r="F21" s="47">
        <v>565.71984430453494</v>
      </c>
      <c r="G21" s="47">
        <v>573.73546691415879</v>
      </c>
      <c r="H21" s="47">
        <v>580.86741601122912</v>
      </c>
      <c r="I21" s="25">
        <v>589.97008468853278</v>
      </c>
    </row>
    <row r="22" spans="1:10">
      <c r="A22" s="49" t="s">
        <v>22</v>
      </c>
      <c r="D22" s="24">
        <v>423.20345999999972</v>
      </c>
      <c r="E22" s="47">
        <v>446.24915000000055</v>
      </c>
      <c r="F22" s="47">
        <v>459.42320036425008</v>
      </c>
      <c r="G22" s="47">
        <v>472.87826743143887</v>
      </c>
      <c r="H22" s="47">
        <v>486.88494244080175</v>
      </c>
      <c r="I22" s="25">
        <v>490.90408735823985</v>
      </c>
      <c r="J22" s="65"/>
    </row>
    <row r="23" spans="1:10">
      <c r="A23" s="49" t="s">
        <v>77</v>
      </c>
      <c r="D23" s="24">
        <v>469.38298000000003</v>
      </c>
      <c r="E23" s="47">
        <v>447.44683999999995</v>
      </c>
      <c r="F23" s="47">
        <v>280.03481999999997</v>
      </c>
      <c r="G23" s="47">
        <v>500.69035000000002</v>
      </c>
      <c r="H23" s="47">
        <v>536.58581000000004</v>
      </c>
      <c r="I23" s="25">
        <v>558.34722916029909</v>
      </c>
      <c r="J23" s="65"/>
    </row>
    <row r="24" spans="1:10">
      <c r="A24" s="49" t="s">
        <v>38</v>
      </c>
      <c r="D24" s="24">
        <v>373.35766000000001</v>
      </c>
      <c r="E24" s="47">
        <v>357.07156500000002</v>
      </c>
      <c r="F24" s="47">
        <v>362.31813</v>
      </c>
      <c r="G24" s="47">
        <v>360.63437499999998</v>
      </c>
      <c r="H24" s="47">
        <v>320.245115</v>
      </c>
      <c r="I24" s="25">
        <v>279.34684171484258</v>
      </c>
    </row>
    <row r="25" spans="1:10">
      <c r="A25" s="49" t="s">
        <v>33</v>
      </c>
      <c r="D25" s="24">
        <v>342.41181000000029</v>
      </c>
      <c r="E25" s="47">
        <v>345.79951000000028</v>
      </c>
      <c r="F25" s="47">
        <v>348.83774000000017</v>
      </c>
      <c r="G25" s="47">
        <v>351.97895999999992</v>
      </c>
      <c r="H25" s="47">
        <v>355.79617999999982</v>
      </c>
      <c r="I25" s="25">
        <v>358.47311817150967</v>
      </c>
    </row>
    <row r="26" spans="1:10">
      <c r="A26" s="49" t="s">
        <v>27</v>
      </c>
      <c r="D26" s="24">
        <v>311.14532000000003</v>
      </c>
      <c r="E26" s="47">
        <v>317.19592999999992</v>
      </c>
      <c r="F26" s="47">
        <v>321.99480000000005</v>
      </c>
      <c r="G26" s="47">
        <v>326.41822000000002</v>
      </c>
      <c r="H26" s="47">
        <v>330.27768999999995</v>
      </c>
      <c r="I26" s="25">
        <v>375.63189997959353</v>
      </c>
    </row>
    <row r="27" spans="1:10">
      <c r="A27" s="49" t="s">
        <v>32</v>
      </c>
      <c r="D27" s="24">
        <v>304.95511999999962</v>
      </c>
      <c r="E27" s="47">
        <v>308.03308649484552</v>
      </c>
      <c r="F27" s="47">
        <v>309.97489886597941</v>
      </c>
      <c r="G27" s="47">
        <v>315.14571683818667</v>
      </c>
      <c r="H27" s="47">
        <v>320.27052090821326</v>
      </c>
      <c r="I27" s="25">
        <v>325.96462618030091</v>
      </c>
    </row>
    <row r="28" spans="1:10">
      <c r="A28" s="49" t="s">
        <v>9</v>
      </c>
      <c r="D28" s="24">
        <v>250</v>
      </c>
      <c r="E28" s="47">
        <v>250</v>
      </c>
      <c r="F28" s="47">
        <v>253.27906250000001</v>
      </c>
      <c r="G28" s="47">
        <v>259.7323904015625</v>
      </c>
      <c r="H28" s="47">
        <v>266.65077521508135</v>
      </c>
      <c r="I28" s="25">
        <v>271.9295787932565</v>
      </c>
    </row>
    <row r="29" spans="1:10">
      <c r="A29" s="49" t="s">
        <v>78</v>
      </c>
      <c r="D29" s="24">
        <v>201.97085500000003</v>
      </c>
      <c r="E29" s="47">
        <v>211.47333705046893</v>
      </c>
      <c r="F29" s="47">
        <v>215.99381172923464</v>
      </c>
      <c r="G29" s="47">
        <v>220.25949622650228</v>
      </c>
      <c r="H29" s="47">
        <v>223.70142309547305</v>
      </c>
      <c r="I29" s="25">
        <v>227.28829131607094</v>
      </c>
    </row>
    <row r="30" spans="1:10">
      <c r="A30" s="49" t="s">
        <v>29</v>
      </c>
      <c r="D30" s="24">
        <v>215</v>
      </c>
      <c r="E30" s="47">
        <v>214</v>
      </c>
      <c r="F30" s="47">
        <v>222.255</v>
      </c>
      <c r="G30" s="47">
        <v>230.27000000000004</v>
      </c>
      <c r="H30" s="47">
        <v>235.27000000000004</v>
      </c>
      <c r="I30" s="25">
        <v>239.7475885065559</v>
      </c>
    </row>
    <row r="31" spans="1:10">
      <c r="A31" s="49" t="s">
        <v>25</v>
      </c>
      <c r="D31" s="24">
        <v>210</v>
      </c>
      <c r="E31" s="47">
        <v>211.43857537634312</v>
      </c>
      <c r="F31" s="47">
        <v>139.68617537634327</v>
      </c>
      <c r="G31" s="47">
        <v>251.46704537634378</v>
      </c>
      <c r="H31" s="47">
        <v>124.40627537634373</v>
      </c>
      <c r="I31" s="25">
        <v>248.07892862964127</v>
      </c>
      <c r="J31" s="65"/>
    </row>
    <row r="32" spans="1:10">
      <c r="A32" s="49" t="s">
        <v>36</v>
      </c>
      <c r="D32" s="24">
        <v>207.0738771</v>
      </c>
      <c r="E32" s="47">
        <v>207.55221180000001</v>
      </c>
      <c r="F32" s="47">
        <v>208.88684845901645</v>
      </c>
      <c r="G32" s="47">
        <v>210.35638376739342</v>
      </c>
      <c r="H32" s="47">
        <v>210.69203477512406</v>
      </c>
      <c r="I32" s="25">
        <v>212</v>
      </c>
    </row>
    <row r="33" spans="1:10">
      <c r="A33" s="49" t="s">
        <v>17</v>
      </c>
      <c r="D33" s="24">
        <v>157.83276000000001</v>
      </c>
      <c r="E33" s="47">
        <v>154.37294999999995</v>
      </c>
      <c r="F33" s="47">
        <v>165.91403888052992</v>
      </c>
      <c r="G33" s="47">
        <v>166.75644999999997</v>
      </c>
      <c r="H33" s="47">
        <v>176.41448000000003</v>
      </c>
      <c r="I33" s="25">
        <v>179.84458954023364</v>
      </c>
    </row>
    <row r="34" spans="1:10">
      <c r="A34" s="49" t="s">
        <v>11</v>
      </c>
      <c r="D34" s="24">
        <v>150.005</v>
      </c>
      <c r="E34" s="47">
        <v>151.01</v>
      </c>
      <c r="F34" s="47">
        <v>153.06411352499998</v>
      </c>
      <c r="G34" s="47">
        <v>155.88159588044329</v>
      </c>
      <c r="H34" s="47">
        <v>157.35091742642766</v>
      </c>
      <c r="I34" s="25">
        <v>158.75642906108192</v>
      </c>
    </row>
    <row r="35" spans="1:10">
      <c r="A35" s="49" t="s">
        <v>79</v>
      </c>
      <c r="D35" s="24">
        <v>132.521771</v>
      </c>
      <c r="E35" s="47">
        <v>137.91514560000002</v>
      </c>
      <c r="F35" s="47">
        <v>143.2187472</v>
      </c>
      <c r="G35" s="47">
        <v>151.70668610733333</v>
      </c>
      <c r="H35" s="47">
        <v>155.55967610733336</v>
      </c>
      <c r="I35" s="25">
        <v>162</v>
      </c>
    </row>
    <row r="36" spans="1:10">
      <c r="A36" s="49" t="s">
        <v>80</v>
      </c>
      <c r="D36" s="24">
        <v>113.06983666666667</v>
      </c>
      <c r="E36" s="47">
        <v>112.81105666666667</v>
      </c>
      <c r="F36" s="47">
        <v>114.44100666666668</v>
      </c>
      <c r="G36" s="47">
        <v>114.88030186727156</v>
      </c>
      <c r="H36" s="47">
        <v>117.14905333333334</v>
      </c>
      <c r="I36" s="25">
        <v>118.49695135507437</v>
      </c>
    </row>
    <row r="37" spans="1:10">
      <c r="A37" s="49" t="s">
        <v>81</v>
      </c>
      <c r="D37" s="24">
        <v>71.790954999999997</v>
      </c>
      <c r="E37" s="47">
        <v>77.47114333333333</v>
      </c>
      <c r="F37" s="47">
        <v>83.856605000000002</v>
      </c>
      <c r="G37" s="47">
        <v>90.45326416427686</v>
      </c>
      <c r="H37" s="47">
        <v>96.249277492830572</v>
      </c>
      <c r="I37" s="25">
        <v>101.76422488350644</v>
      </c>
    </row>
    <row r="38" spans="1:10">
      <c r="A38" s="49" t="s">
        <v>34</v>
      </c>
      <c r="D38" s="24">
        <v>88.574605000000048</v>
      </c>
      <c r="E38" s="47">
        <v>92.608156192213812</v>
      </c>
      <c r="F38" s="47">
        <v>96.869265948352336</v>
      </c>
      <c r="G38" s="47">
        <v>103.12918505624481</v>
      </c>
      <c r="H38" s="47">
        <v>105.74939449935317</v>
      </c>
      <c r="I38" s="25">
        <v>108.74498643372095</v>
      </c>
    </row>
    <row r="39" spans="1:10" ht="14.25" customHeight="1">
      <c r="A39" s="49" t="s">
        <v>82</v>
      </c>
      <c r="B39" s="12"/>
      <c r="C39" s="12"/>
      <c r="D39" s="100">
        <f>+D42-D40-(SUM(D9:D38))</f>
        <v>555.7634373616238</v>
      </c>
      <c r="E39" s="96">
        <f t="shared" ref="E39:H39" si="1">+E42-E40-(SUM(E9:E38))</f>
        <v>590.7963300367046</v>
      </c>
      <c r="F39" s="96">
        <f t="shared" si="1"/>
        <v>653.57991426828812</v>
      </c>
      <c r="G39" s="96">
        <f t="shared" si="1"/>
        <v>650.68529886539909</v>
      </c>
      <c r="H39" s="96">
        <f t="shared" si="1"/>
        <v>648.99018164457812</v>
      </c>
      <c r="I39" s="97">
        <f>+I42-I40-(SUM(I9:I38))</f>
        <v>692.00911170645122</v>
      </c>
    </row>
    <row r="40" spans="1:10">
      <c r="A40" s="66" t="s">
        <v>83</v>
      </c>
      <c r="B40" s="67"/>
      <c r="C40" s="67"/>
      <c r="D40" s="68">
        <v>164.05820643333334</v>
      </c>
      <c r="E40" s="68">
        <v>184.87071500000002</v>
      </c>
      <c r="F40" s="68">
        <v>202.1982922</v>
      </c>
      <c r="G40" s="68">
        <v>231.83827100069868</v>
      </c>
      <c r="H40" s="68">
        <v>242.12599842040777</v>
      </c>
      <c r="I40" s="69">
        <v>180.73578541907818</v>
      </c>
    </row>
    <row r="41" spans="1:10" ht="3" customHeight="1">
      <c r="A41" s="26"/>
      <c r="B41" s="26"/>
      <c r="C41" s="26"/>
      <c r="D41" s="27"/>
      <c r="E41" s="28"/>
      <c r="F41" s="28"/>
      <c r="G41" s="28"/>
      <c r="H41" s="28"/>
      <c r="I41" s="29"/>
    </row>
    <row r="42" spans="1:10">
      <c r="A42" s="104" t="s">
        <v>84</v>
      </c>
      <c r="B42" s="105"/>
      <c r="C42" s="105"/>
      <c r="D42" s="106">
        <v>52361.068185814955</v>
      </c>
      <c r="E42" s="107">
        <v>53518.520911988257</v>
      </c>
      <c r="F42" s="107">
        <v>54438.136053798495</v>
      </c>
      <c r="G42" s="107">
        <v>55663.536281873647</v>
      </c>
      <c r="H42" s="107">
        <v>56344.279102016655</v>
      </c>
      <c r="I42" s="131">
        <v>57677.837109904067</v>
      </c>
      <c r="J42" s="65"/>
    </row>
    <row r="43" spans="1:10" ht="12" customHeight="1">
      <c r="A43" s="48" t="s">
        <v>85</v>
      </c>
      <c r="B43" s="30"/>
    </row>
    <row r="44" spans="1:10" ht="11.45" customHeight="1">
      <c r="A44" s="30" t="s">
        <v>40</v>
      </c>
    </row>
    <row r="46" spans="1:10">
      <c r="A46" s="94" t="s">
        <v>86</v>
      </c>
      <c r="B46" s="95"/>
      <c r="C46" s="95"/>
      <c r="D46" s="145" t="str">
        <f>+D8</f>
        <v>2019-20</v>
      </c>
      <c r="E46" s="146" t="str">
        <f t="shared" ref="E46:I46" si="2">+E8</f>
        <v>2020-21</v>
      </c>
      <c r="F46" s="146" t="str">
        <f t="shared" si="2"/>
        <v>2021-22</v>
      </c>
      <c r="G46" s="146" t="str">
        <f t="shared" si="2"/>
        <v>2022-23</v>
      </c>
      <c r="H46" s="146" t="str">
        <f t="shared" si="2"/>
        <v>2023-24</v>
      </c>
      <c r="I46" s="147" t="str">
        <f t="shared" si="2"/>
        <v>2024-25</v>
      </c>
    </row>
    <row r="47" spans="1:10">
      <c r="A47" s="163" t="s">
        <v>6</v>
      </c>
      <c r="B47" s="90"/>
      <c r="C47" s="93"/>
      <c r="D47" s="132">
        <v>24985.535238266664</v>
      </c>
      <c r="E47" s="133">
        <v>25468.723606217136</v>
      </c>
      <c r="F47" s="133">
        <v>25996.155629420908</v>
      </c>
      <c r="G47" s="133">
        <v>26395.889196732802</v>
      </c>
      <c r="H47" s="133">
        <v>26727.074812428953</v>
      </c>
      <c r="I47" s="134">
        <v>27000.685591868976</v>
      </c>
    </row>
    <row r="48" spans="1:10">
      <c r="A48" s="164" t="s">
        <v>13</v>
      </c>
      <c r="B48" s="91"/>
      <c r="D48" s="135">
        <v>15922.354684354339</v>
      </c>
      <c r="E48" s="136">
        <v>16517.11668204868</v>
      </c>
      <c r="F48" s="136">
        <v>17040.16326419052</v>
      </c>
      <c r="G48" s="136">
        <v>17391.609110954523</v>
      </c>
      <c r="H48" s="136">
        <v>17723.64763396194</v>
      </c>
      <c r="I48" s="137">
        <v>18564.639341733608</v>
      </c>
    </row>
    <row r="49" spans="1:9">
      <c r="A49" s="164" t="s">
        <v>21</v>
      </c>
      <c r="B49" s="91"/>
      <c r="D49" s="135">
        <v>5580.3781280908333</v>
      </c>
      <c r="E49" s="136">
        <v>5647.6187321616908</v>
      </c>
      <c r="F49" s="136">
        <v>5627.0663423432943</v>
      </c>
      <c r="G49" s="136">
        <v>5833.7313196570631</v>
      </c>
      <c r="H49" s="136">
        <v>5822.9149383425529</v>
      </c>
      <c r="I49" s="137">
        <v>6049.3199356469295</v>
      </c>
    </row>
    <row r="50" spans="1:9">
      <c r="A50" s="165" t="s">
        <v>30</v>
      </c>
      <c r="B50" s="92"/>
      <c r="C50" s="42"/>
      <c r="D50" s="138">
        <v>5872.8001351031207</v>
      </c>
      <c r="E50" s="139">
        <v>5885.0618915607729</v>
      </c>
      <c r="F50" s="139">
        <v>5774.7508178437602</v>
      </c>
      <c r="G50" s="139">
        <v>6042.3066545292213</v>
      </c>
      <c r="H50" s="139">
        <v>6070.6417172832253</v>
      </c>
      <c r="I50" s="140">
        <v>6063.1922406545827</v>
      </c>
    </row>
  </sheetData>
  <sortState xmlns:xlrd2="http://schemas.microsoft.com/office/spreadsheetml/2017/richdata2" ref="C9:I38">
    <sortCondition descending="1" ref="I8:I38"/>
  </sortState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H52"/>
  <sheetViews>
    <sheetView showGridLines="0" workbookViewId="0">
      <selection activeCell="K1" sqref="K1"/>
    </sheetView>
  </sheetViews>
  <sheetFormatPr defaultColWidth="11.42578125" defaultRowHeight="12.75"/>
  <cols>
    <col min="1" max="1" width="2" style="1" customWidth="1"/>
    <col min="2" max="2" width="24.42578125" style="1" bestFit="1" customWidth="1"/>
    <col min="3" max="8" width="11.5703125" style="1" customWidth="1"/>
    <col min="9" max="16384" width="11.42578125" style="1"/>
  </cols>
  <sheetData>
    <row r="1" spans="1:8" ht="30">
      <c r="H1" s="3" t="s">
        <v>87</v>
      </c>
    </row>
    <row r="3" spans="1:8" ht="18">
      <c r="A3" s="4" t="s">
        <v>88</v>
      </c>
      <c r="B3" s="5"/>
    </row>
    <row r="4" spans="1:8" ht="18">
      <c r="A4" s="4" t="s">
        <v>89</v>
      </c>
      <c r="B4" s="5"/>
    </row>
    <row r="5" spans="1:8" ht="18">
      <c r="A5" s="4" t="s">
        <v>54</v>
      </c>
      <c r="B5" s="5"/>
    </row>
    <row r="6" spans="1:8" ht="13.5" thickBot="1"/>
    <row r="7" spans="1:8" ht="15" customHeight="1" thickBot="1">
      <c r="A7" s="32"/>
      <c r="B7" s="32"/>
      <c r="C7" s="110" t="s">
        <v>90</v>
      </c>
      <c r="D7" s="111"/>
      <c r="E7" s="111"/>
      <c r="F7" s="111"/>
      <c r="G7" s="111"/>
      <c r="H7" s="112"/>
    </row>
    <row r="8" spans="1:8" ht="15" customHeight="1" thickBot="1">
      <c r="A8" s="13" t="s">
        <v>91</v>
      </c>
      <c r="B8" s="13"/>
      <c r="C8" s="89" t="s">
        <v>5</v>
      </c>
      <c r="D8" s="77" t="str">
        <f t="shared" ref="D8:H8" si="0">_xlfn.CONCAT(MID(C8,1,4)+1,"-",MID((MID(C8,1,4)+2),3,4))</f>
        <v>2020-21</v>
      </c>
      <c r="E8" s="77" t="str">
        <f t="shared" si="0"/>
        <v>2021-22</v>
      </c>
      <c r="F8" s="77" t="str">
        <f t="shared" si="0"/>
        <v>2022-23</v>
      </c>
      <c r="G8" s="77" t="str">
        <f t="shared" si="0"/>
        <v>2023-24</v>
      </c>
      <c r="H8" s="33" t="str">
        <f t="shared" si="0"/>
        <v>2024-25</v>
      </c>
    </row>
    <row r="9" spans="1:8" ht="9" customHeight="1">
      <c r="A9" s="32"/>
      <c r="B9" s="32"/>
      <c r="C9" s="61"/>
      <c r="D9" s="76"/>
      <c r="E9" s="76"/>
      <c r="F9" s="76"/>
      <c r="G9" s="76"/>
      <c r="H9" s="61"/>
    </row>
    <row r="10" spans="1:8" ht="15" customHeight="1">
      <c r="A10" s="82" t="s">
        <v>92</v>
      </c>
      <c r="B10" s="82"/>
      <c r="C10" s="157">
        <f>SUM(C11:C37)</f>
        <v>41621.233546700008</v>
      </c>
      <c r="D10" s="83">
        <f t="shared" ref="D10:H10" si="1">SUM(D11:D37)</f>
        <v>39911.642866599977</v>
      </c>
      <c r="E10" s="83">
        <f t="shared" si="1"/>
        <v>38854.583709999992</v>
      </c>
      <c r="F10" s="83">
        <f t="shared" si="1"/>
        <v>41787.393189999995</v>
      </c>
      <c r="G10" s="83">
        <f t="shared" si="1"/>
        <v>39660.753969999998</v>
      </c>
      <c r="H10" s="158">
        <f t="shared" si="1"/>
        <v>38983.407939999997</v>
      </c>
    </row>
    <row r="11" spans="1:8" ht="15" customHeight="1">
      <c r="A11" s="32"/>
      <c r="B11" s="32" t="s">
        <v>93</v>
      </c>
      <c r="C11" s="159">
        <v>8724.2500499999987</v>
      </c>
      <c r="D11" s="76">
        <v>8366.4547899999998</v>
      </c>
      <c r="E11" s="76">
        <v>8776.76973</v>
      </c>
      <c r="F11" s="76">
        <v>9139.1337899999999</v>
      </c>
      <c r="G11" s="76">
        <v>8639.0431800000006</v>
      </c>
      <c r="H11" s="160">
        <v>7670.492400000001</v>
      </c>
    </row>
    <row r="12" spans="1:8" ht="15" customHeight="1">
      <c r="A12" s="32"/>
      <c r="B12" s="32" t="s">
        <v>94</v>
      </c>
      <c r="C12" s="159">
        <v>6178.0450833000014</v>
      </c>
      <c r="D12" s="76">
        <v>5837.6295399999999</v>
      </c>
      <c r="E12" s="76">
        <v>6307.37039</v>
      </c>
      <c r="F12" s="76">
        <v>5740.7350299999989</v>
      </c>
      <c r="G12" s="76">
        <v>5833.9993299999996</v>
      </c>
      <c r="H12" s="160">
        <v>5557.0900499999998</v>
      </c>
    </row>
    <row r="13" spans="1:8" ht="15" customHeight="1">
      <c r="A13" s="32"/>
      <c r="B13" s="32" t="s">
        <v>95</v>
      </c>
      <c r="C13" s="159">
        <v>5475.9830333999998</v>
      </c>
      <c r="D13" s="76">
        <v>5191.4336632999984</v>
      </c>
      <c r="E13" s="76">
        <v>4970.2803999999996</v>
      </c>
      <c r="F13" s="76">
        <v>5785.8083399999996</v>
      </c>
      <c r="G13" s="76">
        <v>5630.4977899999994</v>
      </c>
      <c r="H13" s="160">
        <v>5429.6137899999994</v>
      </c>
    </row>
    <row r="14" spans="1:8" ht="15" customHeight="1">
      <c r="A14" s="32"/>
      <c r="B14" s="32" t="s">
        <v>96</v>
      </c>
      <c r="C14" s="159">
        <v>3251.5477300000002</v>
      </c>
      <c r="D14" s="76">
        <v>3196.0730432999999</v>
      </c>
      <c r="E14" s="76">
        <v>2344.9700100000005</v>
      </c>
      <c r="F14" s="76">
        <v>3096.8579500000001</v>
      </c>
      <c r="G14" s="76">
        <v>3041.4337199999995</v>
      </c>
      <c r="H14" s="160">
        <v>3350.9770400000002</v>
      </c>
    </row>
    <row r="15" spans="1:8" ht="15" customHeight="1">
      <c r="A15" s="32"/>
      <c r="B15" s="32" t="s">
        <v>97</v>
      </c>
      <c r="C15" s="159">
        <v>2426.6560199999999</v>
      </c>
      <c r="D15" s="76">
        <v>2638.0042799999997</v>
      </c>
      <c r="E15" s="76">
        <v>2569.9538600000005</v>
      </c>
      <c r="F15" s="76">
        <v>2665.5225800000003</v>
      </c>
      <c r="G15" s="76">
        <v>2386.8300600000002</v>
      </c>
      <c r="H15" s="160">
        <v>2698.5959000000003</v>
      </c>
    </row>
    <row r="16" spans="1:8" ht="15" customHeight="1">
      <c r="A16" s="32"/>
      <c r="B16" s="32" t="s">
        <v>98</v>
      </c>
      <c r="C16" s="159">
        <v>2141.6370000000002</v>
      </c>
      <c r="D16" s="76">
        <v>1908.8810400000002</v>
      </c>
      <c r="E16" s="76">
        <v>1809.6007599999996</v>
      </c>
      <c r="F16" s="76">
        <v>1974.5173800000002</v>
      </c>
      <c r="G16" s="76">
        <v>1561.4414600000002</v>
      </c>
      <c r="H16" s="160">
        <v>1184.11833</v>
      </c>
    </row>
    <row r="17" spans="1:8" ht="15" customHeight="1">
      <c r="A17" s="32"/>
      <c r="B17" s="32" t="s">
        <v>99</v>
      </c>
      <c r="C17" s="159">
        <v>1722.6245200000001</v>
      </c>
      <c r="D17" s="76">
        <v>1796.3772199999999</v>
      </c>
      <c r="E17" s="76">
        <v>1600.5214500000002</v>
      </c>
      <c r="F17" s="76">
        <v>1616.45784</v>
      </c>
      <c r="G17" s="76">
        <v>1671.3850399999999</v>
      </c>
      <c r="H17" s="160">
        <v>1579.2460700000001</v>
      </c>
    </row>
    <row r="18" spans="1:8">
      <c r="A18" s="32"/>
      <c r="B18" s="32" t="s">
        <v>100</v>
      </c>
      <c r="C18" s="159">
        <v>1251.7787600000001</v>
      </c>
      <c r="D18" s="76">
        <v>1144.5786799999998</v>
      </c>
      <c r="E18" s="76">
        <v>909.35419000000002</v>
      </c>
      <c r="F18" s="76">
        <v>1733.2032099999997</v>
      </c>
      <c r="G18" s="76">
        <v>1307.3612000000001</v>
      </c>
      <c r="H18" s="160">
        <v>1504.3029099999999</v>
      </c>
    </row>
    <row r="19" spans="1:8">
      <c r="A19" s="32"/>
      <c r="B19" s="32" t="s">
        <v>101</v>
      </c>
      <c r="C19" s="159">
        <v>1180.9999100000002</v>
      </c>
      <c r="D19" s="76">
        <v>1060.4199099999998</v>
      </c>
      <c r="E19" s="76">
        <v>1076.03476</v>
      </c>
      <c r="F19" s="76">
        <v>1108.7764000000002</v>
      </c>
      <c r="G19" s="76">
        <v>1161.0640599999999</v>
      </c>
      <c r="H19" s="160">
        <v>1177.0855699999997</v>
      </c>
    </row>
    <row r="20" spans="1:8">
      <c r="A20" s="32"/>
      <c r="B20" s="32" t="s">
        <v>102</v>
      </c>
      <c r="C20" s="159">
        <v>1106.1423400000001</v>
      </c>
      <c r="D20" s="76">
        <v>1187.8603700000001</v>
      </c>
      <c r="E20" s="76">
        <v>1256.8245399999998</v>
      </c>
      <c r="F20" s="76">
        <v>1185.9448499999999</v>
      </c>
      <c r="G20" s="76">
        <v>1128.3295800000001</v>
      </c>
      <c r="H20" s="160">
        <v>1278.6504600000001</v>
      </c>
    </row>
    <row r="21" spans="1:8">
      <c r="A21" s="32"/>
      <c r="B21" s="32" t="s">
        <v>103</v>
      </c>
      <c r="C21" s="159">
        <v>1168.72371</v>
      </c>
      <c r="D21" s="76">
        <v>1143.4925499999999</v>
      </c>
      <c r="E21" s="76">
        <v>1115.2142699999999</v>
      </c>
      <c r="F21" s="76">
        <v>1082.1764900000001</v>
      </c>
      <c r="G21" s="76">
        <v>994.01933000000008</v>
      </c>
      <c r="H21" s="160">
        <v>994.33204999999998</v>
      </c>
    </row>
    <row r="22" spans="1:8">
      <c r="A22" s="32"/>
      <c r="B22" s="32" t="s">
        <v>104</v>
      </c>
      <c r="C22" s="159">
        <v>1202.0588300000002</v>
      </c>
      <c r="D22" s="76">
        <v>1217.0535600000001</v>
      </c>
      <c r="E22" s="76">
        <v>1020.30754</v>
      </c>
      <c r="F22" s="76">
        <v>959.04724999999996</v>
      </c>
      <c r="G22" s="76">
        <v>898.82685000000015</v>
      </c>
      <c r="H22" s="160">
        <v>906.60352000000012</v>
      </c>
    </row>
    <row r="23" spans="1:8">
      <c r="A23" s="32"/>
      <c r="B23" s="32" t="s">
        <v>105</v>
      </c>
      <c r="C23" s="159">
        <v>938.92235000000005</v>
      </c>
      <c r="D23" s="76">
        <v>831.86744999999996</v>
      </c>
      <c r="E23" s="76">
        <v>625.35556999999994</v>
      </c>
      <c r="F23" s="76">
        <v>865.03778</v>
      </c>
      <c r="G23" s="76">
        <v>863.32467999999994</v>
      </c>
      <c r="H23" s="160">
        <v>1011.72459</v>
      </c>
    </row>
    <row r="24" spans="1:8">
      <c r="A24" s="32"/>
      <c r="B24" s="32" t="s">
        <v>106</v>
      </c>
      <c r="C24" s="159">
        <v>1164.6943899999999</v>
      </c>
      <c r="D24" s="76">
        <v>909.98129999999992</v>
      </c>
      <c r="E24" s="76">
        <v>869.96835999999985</v>
      </c>
      <c r="F24" s="76">
        <v>816.03771000000006</v>
      </c>
      <c r="G24" s="76">
        <v>816.66109000000006</v>
      </c>
      <c r="H24" s="160">
        <v>726.23924000000011</v>
      </c>
    </row>
    <row r="25" spans="1:8">
      <c r="A25" s="32"/>
      <c r="B25" s="32" t="s">
        <v>107</v>
      </c>
      <c r="C25" s="159">
        <v>762.06309000000022</v>
      </c>
      <c r="D25" s="76">
        <v>711.32467999999994</v>
      </c>
      <c r="E25" s="76">
        <v>711.58120999999994</v>
      </c>
      <c r="F25" s="76">
        <v>733.17653000000007</v>
      </c>
      <c r="G25" s="76">
        <v>695.22132000000011</v>
      </c>
      <c r="H25" s="160">
        <v>701.63740000000007</v>
      </c>
    </row>
    <row r="26" spans="1:8">
      <c r="A26" s="32"/>
      <c r="B26" s="32" t="s">
        <v>108</v>
      </c>
      <c r="C26" s="159">
        <v>215.61064000000002</v>
      </c>
      <c r="D26" s="76">
        <v>170.95626000000004</v>
      </c>
      <c r="E26" s="76">
        <v>325.76322999999996</v>
      </c>
      <c r="F26" s="76">
        <v>515.42496999999992</v>
      </c>
      <c r="G26" s="76">
        <v>492.11228000000006</v>
      </c>
      <c r="H26" s="160">
        <v>355.02942000000002</v>
      </c>
    </row>
    <row r="27" spans="1:8">
      <c r="A27" s="32"/>
      <c r="B27" s="32" t="s">
        <v>109</v>
      </c>
      <c r="C27" s="159">
        <v>429.64389</v>
      </c>
      <c r="D27" s="76">
        <v>424.56249999999994</v>
      </c>
      <c r="E27" s="76">
        <v>424.45161000000002</v>
      </c>
      <c r="F27" s="76">
        <v>406.15362999999996</v>
      </c>
      <c r="G27" s="76">
        <v>434.11670999999996</v>
      </c>
      <c r="H27" s="160">
        <v>447.52062999999998</v>
      </c>
    </row>
    <row r="28" spans="1:8">
      <c r="A28" s="32"/>
      <c r="B28" s="32" t="s">
        <v>110</v>
      </c>
      <c r="C28" s="159">
        <v>374.20483000000002</v>
      </c>
      <c r="D28" s="76">
        <v>368.56869</v>
      </c>
      <c r="E28" s="76">
        <v>291.44760000000002</v>
      </c>
      <c r="F28" s="76">
        <v>341.31979999999999</v>
      </c>
      <c r="G28" s="76">
        <v>379.07747999999998</v>
      </c>
      <c r="H28" s="160">
        <v>454.3182799999999</v>
      </c>
    </row>
    <row r="29" spans="1:8">
      <c r="A29" s="32"/>
      <c r="B29" s="32" t="s">
        <v>111</v>
      </c>
      <c r="C29" s="159">
        <v>383.90800000000002</v>
      </c>
      <c r="D29" s="76">
        <v>369.41109999999998</v>
      </c>
      <c r="E29" s="76">
        <v>371.70350999999999</v>
      </c>
      <c r="F29" s="76">
        <v>382.24018999999998</v>
      </c>
      <c r="G29" s="76">
        <v>359.12429000000003</v>
      </c>
      <c r="H29" s="160">
        <v>374.92925999999994</v>
      </c>
    </row>
    <row r="30" spans="1:8">
      <c r="A30" s="32"/>
      <c r="B30" s="32" t="s">
        <v>112</v>
      </c>
      <c r="C30" s="159">
        <v>433.64981999999998</v>
      </c>
      <c r="D30" s="76">
        <v>417.78982000000002</v>
      </c>
      <c r="E30" s="76">
        <v>414.85145</v>
      </c>
      <c r="F30" s="76">
        <v>495.97159000000005</v>
      </c>
      <c r="G30" s="76">
        <v>335.57789000000002</v>
      </c>
      <c r="H30" s="160">
        <v>474.66327000000001</v>
      </c>
    </row>
    <row r="31" spans="1:8">
      <c r="A31" s="32"/>
      <c r="B31" s="32" t="s">
        <v>113</v>
      </c>
      <c r="C31" s="159">
        <v>249.52498</v>
      </c>
      <c r="D31" s="76">
        <v>192.02929</v>
      </c>
      <c r="E31" s="76">
        <v>221.35816000000003</v>
      </c>
      <c r="F31" s="76">
        <v>315.35574000000003</v>
      </c>
      <c r="G31" s="76">
        <v>250.09423999999999</v>
      </c>
      <c r="H31" s="160">
        <v>190.41949</v>
      </c>
    </row>
    <row r="32" spans="1:8">
      <c r="A32" s="32"/>
      <c r="B32" s="32" t="s">
        <v>114</v>
      </c>
      <c r="C32" s="159">
        <v>243.22384999999997</v>
      </c>
      <c r="D32" s="76">
        <v>256.13968</v>
      </c>
      <c r="E32" s="76">
        <v>275.67043000000007</v>
      </c>
      <c r="F32" s="76">
        <v>307.68130999999994</v>
      </c>
      <c r="G32" s="76">
        <v>218.73966999999996</v>
      </c>
      <c r="H32" s="160">
        <v>309.42184000000009</v>
      </c>
    </row>
    <row r="33" spans="1:8">
      <c r="A33" s="32"/>
      <c r="B33" s="32" t="s">
        <v>115</v>
      </c>
      <c r="C33" s="159">
        <v>211.65808000000001</v>
      </c>
      <c r="D33" s="76">
        <v>206.25698000000003</v>
      </c>
      <c r="E33" s="76">
        <v>191.57229999999998</v>
      </c>
      <c r="F33" s="76">
        <v>187.37930000000003</v>
      </c>
      <c r="G33" s="76">
        <v>186.83565999999996</v>
      </c>
      <c r="H33" s="160">
        <v>196.66741999999999</v>
      </c>
    </row>
    <row r="34" spans="1:8">
      <c r="A34" s="32"/>
      <c r="B34" s="32" t="s">
        <v>116</v>
      </c>
      <c r="C34" s="159">
        <v>123.84967999999999</v>
      </c>
      <c r="D34" s="76">
        <v>124.50287</v>
      </c>
      <c r="E34" s="76">
        <v>120.36296999999999</v>
      </c>
      <c r="F34" s="76">
        <v>118.17041</v>
      </c>
      <c r="G34" s="76">
        <v>123.28581999999997</v>
      </c>
      <c r="H34" s="160">
        <v>134.19729999999998</v>
      </c>
    </row>
    <row r="35" spans="1:8">
      <c r="A35" s="32"/>
      <c r="B35" s="32" t="s">
        <v>117</v>
      </c>
      <c r="C35" s="159">
        <v>123.37224000000001</v>
      </c>
      <c r="D35" s="76">
        <v>87.347679999999997</v>
      </c>
      <c r="E35" s="76">
        <v>95.499909999999986</v>
      </c>
      <c r="F35" s="76">
        <v>97.442870000000013</v>
      </c>
      <c r="G35" s="76">
        <v>113.32230000000001</v>
      </c>
      <c r="H35" s="160">
        <v>110.61957000000001</v>
      </c>
    </row>
    <row r="36" spans="1:8">
      <c r="A36" s="32"/>
      <c r="B36" s="32" t="s">
        <v>118</v>
      </c>
      <c r="C36" s="159">
        <v>112.77045</v>
      </c>
      <c r="D36" s="76">
        <v>130.75338000000002</v>
      </c>
      <c r="E36" s="76">
        <v>126.29924999999999</v>
      </c>
      <c r="F36" s="76">
        <v>84.81016000000001</v>
      </c>
      <c r="G36" s="76">
        <v>108.72728000000001</v>
      </c>
      <c r="H36" s="160">
        <v>130.6448</v>
      </c>
    </row>
    <row r="37" spans="1:8">
      <c r="A37" s="32"/>
      <c r="B37" s="32" t="s">
        <v>119</v>
      </c>
      <c r="C37" s="159">
        <v>23.690270000000002</v>
      </c>
      <c r="D37" s="76">
        <v>21.89254</v>
      </c>
      <c r="E37" s="76">
        <v>31.49625</v>
      </c>
      <c r="F37" s="76">
        <v>33.010090000000005</v>
      </c>
      <c r="G37" s="76">
        <v>30.301660000000002</v>
      </c>
      <c r="H37" s="160">
        <v>34.267339999999997</v>
      </c>
    </row>
    <row r="38" spans="1:8">
      <c r="A38" s="32"/>
      <c r="B38" s="32"/>
      <c r="C38" s="159"/>
      <c r="D38" s="76"/>
      <c r="E38" s="76"/>
      <c r="F38" s="76"/>
      <c r="G38" s="76"/>
      <c r="H38" s="160"/>
    </row>
    <row r="39" spans="1:8">
      <c r="A39" s="82" t="s">
        <v>120</v>
      </c>
      <c r="B39" s="82"/>
      <c r="C39" s="157">
        <f t="shared" ref="C39:H39" si="2">+SUM(C40:C46)</f>
        <v>46296.692439999999</v>
      </c>
      <c r="D39" s="83">
        <f t="shared" si="2"/>
        <v>45141.7553434</v>
      </c>
      <c r="E39" s="83">
        <f t="shared" si="2"/>
        <v>43757.073579899996</v>
      </c>
      <c r="F39" s="83">
        <f t="shared" si="2"/>
        <v>45350.439902500002</v>
      </c>
      <c r="G39" s="83">
        <f t="shared" si="2"/>
        <v>42511.424330899994</v>
      </c>
      <c r="H39" s="158">
        <f t="shared" si="2"/>
        <v>42282.488643300007</v>
      </c>
    </row>
    <row r="40" spans="1:8">
      <c r="A40" s="32"/>
      <c r="B40" s="32" t="s">
        <v>121</v>
      </c>
      <c r="C40" s="159">
        <v>27759.412970000001</v>
      </c>
      <c r="D40" s="76">
        <v>26651.202369999999</v>
      </c>
      <c r="E40" s="76">
        <v>26367.9951</v>
      </c>
      <c r="F40" s="76">
        <v>27070.019520000002</v>
      </c>
      <c r="G40" s="76">
        <v>24844.240680000003</v>
      </c>
      <c r="H40" s="160">
        <v>23951.889940000005</v>
      </c>
    </row>
    <row r="41" spans="1:8">
      <c r="A41" s="32"/>
      <c r="B41" s="32" t="s">
        <v>122</v>
      </c>
      <c r="C41" s="61">
        <v>7560.6819933999996</v>
      </c>
      <c r="D41" s="76">
        <v>7354.7851400000009</v>
      </c>
      <c r="E41" s="76">
        <v>7165.0732066</v>
      </c>
      <c r="F41" s="76">
        <v>7172.7557600000018</v>
      </c>
      <c r="G41" s="76">
        <v>6666.3819667000007</v>
      </c>
      <c r="H41" s="61">
        <v>6918.1982132999992</v>
      </c>
    </row>
    <row r="42" spans="1:8">
      <c r="A42" s="32"/>
      <c r="B42" s="32" t="s">
        <v>123</v>
      </c>
      <c r="C42" s="61">
        <v>4690.9374300000009</v>
      </c>
      <c r="D42" s="76">
        <v>5139.1530300000004</v>
      </c>
      <c r="E42" s="76">
        <v>4760.9268600000005</v>
      </c>
      <c r="F42" s="76">
        <v>4741.5968900000007</v>
      </c>
      <c r="G42" s="76">
        <v>5080.4793</v>
      </c>
      <c r="H42" s="61">
        <v>4843.2052000000003</v>
      </c>
    </row>
    <row r="43" spans="1:8">
      <c r="A43" s="32"/>
      <c r="B43" s="32" t="s">
        <v>124</v>
      </c>
      <c r="C43" s="61">
        <v>3854.7497466</v>
      </c>
      <c r="D43" s="76">
        <v>3578.7566566999999</v>
      </c>
      <c r="E43" s="76">
        <v>2804.4902400000001</v>
      </c>
      <c r="F43" s="76">
        <v>3969.4354799999996</v>
      </c>
      <c r="G43" s="76">
        <v>3693.7736</v>
      </c>
      <c r="H43" s="61">
        <v>3954.1180899999999</v>
      </c>
    </row>
    <row r="44" spans="1:8">
      <c r="A44" s="32"/>
      <c r="B44" s="32" t="s">
        <v>125</v>
      </c>
      <c r="C44" s="61">
        <v>1079.47245</v>
      </c>
      <c r="D44" s="76">
        <v>1059.8773066999997</v>
      </c>
      <c r="E44" s="76">
        <v>1295.6584333000001</v>
      </c>
      <c r="F44" s="76">
        <v>1063.5352724999998</v>
      </c>
      <c r="G44" s="76">
        <v>1340.6281041999998</v>
      </c>
      <c r="H44" s="61">
        <v>1355.8533699999998</v>
      </c>
    </row>
    <row r="45" spans="1:8">
      <c r="A45" s="32"/>
      <c r="B45" s="32" t="s">
        <v>126</v>
      </c>
      <c r="C45" s="61">
        <v>785.0309299999999</v>
      </c>
      <c r="D45" s="76">
        <v>781.79461000000003</v>
      </c>
      <c r="E45" s="76">
        <v>777.92942999999991</v>
      </c>
      <c r="F45" s="76">
        <v>739.23665000000017</v>
      </c>
      <c r="G45" s="76">
        <v>632.32439999999986</v>
      </c>
      <c r="H45" s="61">
        <v>713.06088999999986</v>
      </c>
    </row>
    <row r="46" spans="1:8">
      <c r="A46" s="32"/>
      <c r="B46" s="32" t="s">
        <v>127</v>
      </c>
      <c r="C46" s="61">
        <v>566.4069199999999</v>
      </c>
      <c r="D46" s="76">
        <v>576.18623000000002</v>
      </c>
      <c r="E46" s="76">
        <v>585.0003099999999</v>
      </c>
      <c r="F46" s="76">
        <v>593.86032999999998</v>
      </c>
      <c r="G46" s="76">
        <v>253.59628000000006</v>
      </c>
      <c r="H46" s="61">
        <v>546.16293999999994</v>
      </c>
    </row>
    <row r="47" spans="1:8" ht="13.5" thickBot="1">
      <c r="A47" s="32"/>
      <c r="B47" s="32"/>
      <c r="C47" s="61"/>
      <c r="D47" s="76"/>
      <c r="E47" s="76"/>
      <c r="F47" s="76"/>
      <c r="G47" s="76"/>
      <c r="H47" s="61"/>
    </row>
    <row r="48" spans="1:8" ht="13.5" thickBot="1">
      <c r="A48" s="110" t="s">
        <v>128</v>
      </c>
      <c r="B48" s="111"/>
      <c r="C48" s="142">
        <f>C39+C10</f>
        <v>87917.925986700007</v>
      </c>
      <c r="D48" s="143">
        <f t="shared" ref="D48:H48" si="3">D39+D10</f>
        <v>85053.398209999985</v>
      </c>
      <c r="E48" s="143">
        <f t="shared" si="3"/>
        <v>82611.657289899988</v>
      </c>
      <c r="F48" s="143">
        <f t="shared" si="3"/>
        <v>87137.83309249999</v>
      </c>
      <c r="G48" s="143">
        <f t="shared" si="3"/>
        <v>82172.178300899992</v>
      </c>
      <c r="H48" s="144">
        <f t="shared" si="3"/>
        <v>81265.896583299997</v>
      </c>
    </row>
    <row r="49" spans="1:8" ht="17.25" customHeight="1">
      <c r="A49" s="6" t="s">
        <v>40</v>
      </c>
    </row>
    <row r="52" spans="1:8">
      <c r="E52" s="48"/>
      <c r="F52" s="48"/>
      <c r="G52" s="48"/>
      <c r="H52" s="48"/>
    </row>
  </sheetData>
  <sortState xmlns:xlrd2="http://schemas.microsoft.com/office/spreadsheetml/2017/richdata2" ref="B11:H36">
    <sortCondition descending="1" ref="H11:H36"/>
  </sortState>
  <phoneticPr fontId="2" type="noConversion"/>
  <printOptions horizontalCentered="1" verticalCentered="1"/>
  <pageMargins left="1.14173228346457" right="0.59055118110236204" top="0.98425196850393704" bottom="0.98425196850393704" header="0" footer="0"/>
  <pageSetup paperSize="122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D4B34"/>
  </sheetPr>
  <dimension ref="A1:I47"/>
  <sheetViews>
    <sheetView showGridLines="0" zoomScaleNormal="100" workbookViewId="0">
      <selection activeCell="M9" sqref="M9"/>
    </sheetView>
  </sheetViews>
  <sheetFormatPr defaultColWidth="11.42578125" defaultRowHeight="12.75"/>
  <cols>
    <col min="1" max="1" width="2.28515625" style="1" customWidth="1"/>
    <col min="2" max="2" width="24" style="1" customWidth="1"/>
    <col min="3" max="8" width="11.5703125" style="1" customWidth="1"/>
    <col min="9" max="16384" width="11.42578125" style="1"/>
  </cols>
  <sheetData>
    <row r="1" spans="1:8" ht="30">
      <c r="H1" s="3" t="s">
        <v>129</v>
      </c>
    </row>
    <row r="3" spans="1:8" ht="18">
      <c r="A3" s="70" t="s">
        <v>130</v>
      </c>
      <c r="C3" s="5"/>
      <c r="D3" s="5"/>
      <c r="E3" s="5"/>
      <c r="F3" s="5"/>
      <c r="G3" s="5"/>
    </row>
    <row r="4" spans="1:8" ht="18">
      <c r="A4" s="4" t="s">
        <v>131</v>
      </c>
      <c r="C4" s="5"/>
      <c r="D4" s="5"/>
      <c r="E4" s="5"/>
      <c r="F4" s="5"/>
      <c r="G4" s="5"/>
    </row>
    <row r="5" spans="1:8" ht="18">
      <c r="A5" s="4" t="s">
        <v>132</v>
      </c>
      <c r="C5" s="5"/>
      <c r="D5" s="5"/>
      <c r="E5" s="5"/>
      <c r="F5" s="5"/>
      <c r="G5" s="5"/>
    </row>
    <row r="6" spans="1:8">
      <c r="B6" s="5"/>
      <c r="C6" s="5"/>
      <c r="D6" s="5"/>
      <c r="E6" s="5"/>
      <c r="F6" s="5"/>
      <c r="G6" s="5"/>
    </row>
    <row r="7" spans="1:8">
      <c r="B7" s="5"/>
      <c r="C7" s="110" t="s">
        <v>90</v>
      </c>
      <c r="D7" s="111"/>
      <c r="E7" s="111"/>
      <c r="F7" s="111"/>
      <c r="G7" s="111"/>
      <c r="H7" s="112"/>
    </row>
    <row r="8" spans="1:8">
      <c r="A8" s="12" t="s">
        <v>133</v>
      </c>
      <c r="B8" s="12"/>
      <c r="C8" s="89" t="s">
        <v>134</v>
      </c>
      <c r="D8" s="77" t="str">
        <f t="shared" ref="D8:H8" si="0">_xlfn.CONCAT(MID(C8,1,4)+1,"-",MID((MID(C8,1,4)+2),3,4))</f>
        <v>2019-20</v>
      </c>
      <c r="E8" s="77" t="str">
        <f t="shared" si="0"/>
        <v>2020-21</v>
      </c>
      <c r="F8" s="77" t="str">
        <f t="shared" si="0"/>
        <v>2021-22</v>
      </c>
      <c r="G8" s="77" t="str">
        <f t="shared" si="0"/>
        <v>2022-23</v>
      </c>
      <c r="H8" s="33" t="str">
        <f t="shared" si="0"/>
        <v>2023-24</v>
      </c>
    </row>
    <row r="9" spans="1:8" ht="15.95" customHeight="1">
      <c r="A9" s="22" t="s">
        <v>135</v>
      </c>
      <c r="B9" s="74"/>
      <c r="C9" s="75">
        <v>5937.4149699999998</v>
      </c>
      <c r="D9" s="78">
        <v>5740.8727141085337</v>
      </c>
      <c r="E9" s="78">
        <v>6317.2565213009439</v>
      </c>
      <c r="F9" s="78">
        <v>5810.2180266292689</v>
      </c>
      <c r="G9" s="78">
        <v>5241.4875330256255</v>
      </c>
      <c r="H9" s="154">
        <v>5535.4280776498417</v>
      </c>
    </row>
    <row r="10" spans="1:8">
      <c r="B10" s="1" t="s">
        <v>136</v>
      </c>
      <c r="C10" s="72">
        <v>2211.6755699999999</v>
      </c>
      <c r="D10" s="73">
        <v>2161.6979999999994</v>
      </c>
      <c r="E10" s="73">
        <v>2184.9999800000005</v>
      </c>
      <c r="F10" s="73">
        <v>2198.101955027957</v>
      </c>
      <c r="G10" s="73">
        <v>2231.2369124743886</v>
      </c>
      <c r="H10" s="72">
        <v>2285.8294248638681</v>
      </c>
    </row>
    <row r="11" spans="1:8">
      <c r="B11" s="1" t="s">
        <v>137</v>
      </c>
      <c r="C11" s="72">
        <v>939.78814999999997</v>
      </c>
      <c r="D11" s="73">
        <v>1121.6713299999999</v>
      </c>
      <c r="E11" s="73">
        <v>1386.0457799999999</v>
      </c>
      <c r="F11" s="73">
        <v>657.30072000000007</v>
      </c>
      <c r="G11" s="73">
        <v>509.99734000000001</v>
      </c>
      <c r="H11" s="72">
        <v>569.9839300000001</v>
      </c>
    </row>
    <row r="12" spans="1:8">
      <c r="B12" s="1" t="s">
        <v>138</v>
      </c>
      <c r="C12" s="72">
        <v>759.41693000000021</v>
      </c>
      <c r="D12" s="73">
        <v>610.93836999999996</v>
      </c>
      <c r="E12" s="73">
        <v>788.75817999999992</v>
      </c>
      <c r="F12" s="73">
        <v>904.67700999999977</v>
      </c>
      <c r="G12" s="73">
        <v>774.96530000000007</v>
      </c>
      <c r="H12" s="72">
        <v>807.11536000000001</v>
      </c>
    </row>
    <row r="13" spans="1:8">
      <c r="B13" s="1" t="s">
        <v>139</v>
      </c>
      <c r="C13" s="72">
        <v>694.68884000000003</v>
      </c>
      <c r="D13" s="73">
        <v>678.70396000000005</v>
      </c>
      <c r="E13" s="73">
        <v>722.38699999999983</v>
      </c>
      <c r="F13" s="73">
        <v>814.93025</v>
      </c>
      <c r="G13" s="73">
        <v>626.90546999999992</v>
      </c>
      <c r="H13" s="72">
        <v>648.79952999999989</v>
      </c>
    </row>
    <row r="14" spans="1:8">
      <c r="B14" s="1" t="s">
        <v>140</v>
      </c>
      <c r="C14" s="72">
        <v>662.30805999999995</v>
      </c>
      <c r="D14" s="73">
        <v>403.62346922116376</v>
      </c>
      <c r="E14" s="73">
        <v>445.83180945626782</v>
      </c>
      <c r="F14" s="73">
        <v>493.67055957945195</v>
      </c>
      <c r="G14" s="73">
        <v>542.8022676317853</v>
      </c>
      <c r="H14" s="72">
        <v>591.99825618615273</v>
      </c>
    </row>
    <row r="15" spans="1:8">
      <c r="B15" s="1" t="s">
        <v>12</v>
      </c>
      <c r="C15" s="72">
        <f t="shared" ref="C15:H15" si="1">C9-SUM(C10:C14)</f>
        <v>669.53741999999966</v>
      </c>
      <c r="D15" s="73">
        <f t="shared" si="1"/>
        <v>764.23758488737076</v>
      </c>
      <c r="E15" s="73">
        <f t="shared" si="1"/>
        <v>789.23377184467608</v>
      </c>
      <c r="F15" s="73">
        <f t="shared" si="1"/>
        <v>741.53753202185999</v>
      </c>
      <c r="G15" s="73">
        <f t="shared" si="1"/>
        <v>555.58024291945185</v>
      </c>
      <c r="H15" s="72">
        <f t="shared" si="1"/>
        <v>631.70157659982124</v>
      </c>
    </row>
    <row r="16" spans="1:8">
      <c r="C16" s="72"/>
      <c r="D16" s="73"/>
      <c r="E16" s="73"/>
      <c r="F16" s="73"/>
      <c r="G16" s="73"/>
      <c r="H16" s="72"/>
    </row>
    <row r="17" spans="1:9">
      <c r="A17" s="22" t="s">
        <v>141</v>
      </c>
      <c r="B17" s="74"/>
      <c r="C17" s="75">
        <v>15449.89473</v>
      </c>
      <c r="D17" s="78">
        <v>15982.752756725275</v>
      </c>
      <c r="E17" s="78">
        <v>18428.779345776478</v>
      </c>
      <c r="F17" s="78">
        <v>19191.648875878898</v>
      </c>
      <c r="G17" s="78">
        <v>20027.403451742546</v>
      </c>
      <c r="H17" s="154">
        <v>22162.632601953239</v>
      </c>
    </row>
    <row r="18" spans="1:9">
      <c r="B18" s="1" t="s">
        <v>142</v>
      </c>
      <c r="C18" s="72">
        <v>41.701829999999958</v>
      </c>
      <c r="D18" s="73">
        <v>385.1904899999999</v>
      </c>
      <c r="E18" s="73">
        <v>1989.0267900000001</v>
      </c>
      <c r="F18" s="73">
        <v>1662.7658700000002</v>
      </c>
      <c r="G18" s="73">
        <v>2376.53386</v>
      </c>
      <c r="H18" s="72">
        <v>3384.8566900000005</v>
      </c>
      <c r="I18" s="65"/>
    </row>
    <row r="19" spans="1:9">
      <c r="B19" s="1" t="s">
        <v>143</v>
      </c>
      <c r="C19" s="72">
        <v>2441.5383500000007</v>
      </c>
      <c r="D19" s="73">
        <v>2639.7563100000002</v>
      </c>
      <c r="E19" s="73">
        <v>2684.5977699999994</v>
      </c>
      <c r="F19" s="73">
        <v>3083.3952399999998</v>
      </c>
      <c r="G19" s="73">
        <v>2920.9849599999993</v>
      </c>
      <c r="H19" s="72">
        <v>3066.6373200000003</v>
      </c>
    </row>
    <row r="20" spans="1:9">
      <c r="B20" s="1" t="s">
        <v>144</v>
      </c>
      <c r="C20" s="72">
        <v>1759.4618</v>
      </c>
      <c r="D20" s="73">
        <v>1742.6938899999996</v>
      </c>
      <c r="E20" s="73">
        <v>1692.03899</v>
      </c>
      <c r="F20" s="73">
        <v>1867.6507499999996</v>
      </c>
      <c r="G20" s="73">
        <v>2208.8032000000003</v>
      </c>
      <c r="H20" s="72">
        <v>2156.0792700000002</v>
      </c>
    </row>
    <row r="21" spans="1:9">
      <c r="B21" s="1" t="s">
        <v>145</v>
      </c>
      <c r="C21" s="72">
        <v>1964.4532400000001</v>
      </c>
      <c r="D21" s="73">
        <v>1878.7415000000001</v>
      </c>
      <c r="E21" s="73">
        <v>1937.2101599999999</v>
      </c>
      <c r="F21" s="73">
        <v>2207.9115999999999</v>
      </c>
      <c r="G21" s="73">
        <v>2091.3147500000005</v>
      </c>
      <c r="H21" s="72">
        <v>1948.6798100000001</v>
      </c>
    </row>
    <row r="22" spans="1:9">
      <c r="B22" s="1" t="s">
        <v>146</v>
      </c>
      <c r="C22" s="72">
        <v>1447.8939300000002</v>
      </c>
      <c r="D22" s="73">
        <v>1555.2540899999999</v>
      </c>
      <c r="E22" s="73">
        <v>2001.7494899999997</v>
      </c>
      <c r="F22" s="73">
        <v>1741.49235</v>
      </c>
      <c r="G22" s="73">
        <v>1976.2329400000001</v>
      </c>
      <c r="H22" s="72">
        <v>2085.3695299999999</v>
      </c>
    </row>
    <row r="23" spans="1:9">
      <c r="B23" s="1" t="s">
        <v>147</v>
      </c>
      <c r="C23" s="79">
        <v>685.62983999999994</v>
      </c>
      <c r="D23" s="80">
        <v>851.92130000000009</v>
      </c>
      <c r="E23" s="80">
        <v>830.52652999999998</v>
      </c>
      <c r="F23" s="80">
        <v>810.96920999999998</v>
      </c>
      <c r="G23" s="73">
        <v>837.85534999999982</v>
      </c>
      <c r="H23" s="72">
        <v>839.27036999999996</v>
      </c>
    </row>
    <row r="24" spans="1:9">
      <c r="B24" s="1" t="s">
        <v>148</v>
      </c>
      <c r="C24" s="79">
        <v>829.48155999999994</v>
      </c>
      <c r="D24" s="80">
        <v>785.87664000000018</v>
      </c>
      <c r="E24" s="80">
        <v>927.97849000000008</v>
      </c>
      <c r="F24" s="80">
        <v>967.99040999999988</v>
      </c>
      <c r="G24" s="73">
        <v>719.31462999999997</v>
      </c>
      <c r="H24" s="72">
        <v>765.67487999999992</v>
      </c>
    </row>
    <row r="25" spans="1:9">
      <c r="B25" s="1" t="s">
        <v>149</v>
      </c>
      <c r="C25" s="79">
        <v>289.63632000000001</v>
      </c>
      <c r="D25" s="80">
        <v>501.45498000000003</v>
      </c>
      <c r="E25" s="80">
        <v>344.78349000000003</v>
      </c>
      <c r="F25" s="80">
        <v>596.98649</v>
      </c>
      <c r="G25" s="73">
        <v>726.0884299999999</v>
      </c>
      <c r="H25" s="72">
        <v>661.94425000000001</v>
      </c>
    </row>
    <row r="26" spans="1:9">
      <c r="B26" s="1" t="s">
        <v>150</v>
      </c>
      <c r="C26" s="72">
        <v>157.71204</v>
      </c>
      <c r="D26" s="73">
        <v>285.06915000000009</v>
      </c>
      <c r="E26" s="73">
        <v>397.42514999999997</v>
      </c>
      <c r="F26" s="73">
        <v>474.85941000000014</v>
      </c>
      <c r="G26" s="73">
        <v>416.17442999999992</v>
      </c>
      <c r="H26" s="72">
        <v>1072.3790936872699</v>
      </c>
    </row>
    <row r="27" spans="1:9">
      <c r="B27" s="1" t="s">
        <v>151</v>
      </c>
      <c r="C27" s="72">
        <v>415.96555000000001</v>
      </c>
      <c r="D27" s="73">
        <v>450.12052</v>
      </c>
      <c r="E27" s="73">
        <v>489.26288</v>
      </c>
      <c r="F27" s="73">
        <v>544.00268999999992</v>
      </c>
      <c r="G27" s="73">
        <v>435.64556000000005</v>
      </c>
      <c r="H27" s="72">
        <v>538.22234000000003</v>
      </c>
    </row>
    <row r="28" spans="1:9">
      <c r="B28" s="1" t="s">
        <v>12</v>
      </c>
      <c r="C28" s="72">
        <f>C17-SUM(C18:C27)</f>
        <v>5416.4202699999987</v>
      </c>
      <c r="D28" s="73">
        <f t="shared" ref="D28:H28" si="2">D17-SUM(D18:D27)</f>
        <v>4906.6738867252734</v>
      </c>
      <c r="E28" s="73">
        <f t="shared" si="2"/>
        <v>5134.1796057764805</v>
      </c>
      <c r="F28" s="73">
        <f t="shared" si="2"/>
        <v>5233.6248558788993</v>
      </c>
      <c r="G28" s="73">
        <f t="shared" si="2"/>
        <v>5318.455341742545</v>
      </c>
      <c r="H28" s="72">
        <f t="shared" si="2"/>
        <v>5643.5190482659673</v>
      </c>
    </row>
    <row r="29" spans="1:9">
      <c r="C29" s="72"/>
      <c r="D29" s="73"/>
      <c r="E29" s="73"/>
      <c r="F29" s="73"/>
      <c r="G29" s="73"/>
      <c r="H29" s="72"/>
    </row>
    <row r="30" spans="1:9">
      <c r="A30" s="22" t="s">
        <v>152</v>
      </c>
      <c r="B30" s="74"/>
      <c r="C30" s="75">
        <v>5246.7002900000007</v>
      </c>
      <c r="D30" s="78">
        <v>5197.3962444978197</v>
      </c>
      <c r="E30" s="78">
        <v>5059.8905427234176</v>
      </c>
      <c r="F30" s="78">
        <v>5574.2211980987749</v>
      </c>
      <c r="G30" s="78">
        <v>5277.0554642055713</v>
      </c>
      <c r="H30" s="154">
        <v>4924.7453024019633</v>
      </c>
    </row>
    <row r="31" spans="1:9">
      <c r="B31" s="1" t="s">
        <v>153</v>
      </c>
      <c r="C31" s="72">
        <v>4029.9241200000006</v>
      </c>
      <c r="D31" s="73">
        <v>3929.6211700000003</v>
      </c>
      <c r="E31" s="73">
        <v>3859.9339399999994</v>
      </c>
      <c r="F31" s="73">
        <v>4253.6940700000005</v>
      </c>
      <c r="G31" s="73">
        <v>3849.4003199999997</v>
      </c>
      <c r="H31" s="72">
        <v>3792.6220199999993</v>
      </c>
    </row>
    <row r="32" spans="1:9">
      <c r="B32" s="1" t="s">
        <v>154</v>
      </c>
      <c r="C32" s="72">
        <v>574.57911999999999</v>
      </c>
      <c r="D32" s="73">
        <v>678.77210000000002</v>
      </c>
      <c r="E32" s="73">
        <v>587.34663999999987</v>
      </c>
      <c r="F32" s="73">
        <v>676.47895000000005</v>
      </c>
      <c r="G32" s="73">
        <v>788.87956000000008</v>
      </c>
      <c r="H32" s="72">
        <v>486.69801000000001</v>
      </c>
    </row>
    <row r="33" spans="1:9">
      <c r="B33" s="1" t="s">
        <v>155</v>
      </c>
      <c r="C33" s="72">
        <v>465.11011999999999</v>
      </c>
      <c r="D33" s="73">
        <v>407.62182999999999</v>
      </c>
      <c r="E33" s="73">
        <v>416.6705</v>
      </c>
      <c r="F33" s="73">
        <v>427.74806000000001</v>
      </c>
      <c r="G33" s="73">
        <v>443.10087000000004</v>
      </c>
      <c r="H33" s="72">
        <v>458.86245999999994</v>
      </c>
    </row>
    <row r="34" spans="1:9">
      <c r="B34" s="1" t="s">
        <v>156</v>
      </c>
      <c r="C34" s="72">
        <v>50.075900000000004</v>
      </c>
      <c r="D34" s="73">
        <v>62.46808</v>
      </c>
      <c r="E34" s="73">
        <v>62.121809999999996</v>
      </c>
      <c r="F34" s="73">
        <v>79.873040000000017</v>
      </c>
      <c r="G34" s="73">
        <v>74.917317997221872</v>
      </c>
      <c r="H34" s="72">
        <v>78.715813312976024</v>
      </c>
    </row>
    <row r="35" spans="1:9">
      <c r="B35" s="1" t="s">
        <v>12</v>
      </c>
      <c r="C35" s="72">
        <f>C30-SUM(C31:C34)</f>
        <v>127.01102999999966</v>
      </c>
      <c r="D35" s="73">
        <f t="shared" ref="D35:H35" si="3">D30-SUM(D31:D34)</f>
        <v>118.91306449781951</v>
      </c>
      <c r="E35" s="73">
        <f t="shared" si="3"/>
        <v>133.81765272341818</v>
      </c>
      <c r="F35" s="73">
        <f t="shared" si="3"/>
        <v>136.42707809877447</v>
      </c>
      <c r="G35" s="73">
        <f t="shared" si="3"/>
        <v>120.75739620834884</v>
      </c>
      <c r="H35" s="72">
        <f t="shared" si="3"/>
        <v>107.84699908898801</v>
      </c>
    </row>
    <row r="36" spans="1:9">
      <c r="C36" s="72"/>
      <c r="D36" s="73"/>
      <c r="E36" s="73"/>
      <c r="F36" s="73"/>
      <c r="G36" s="73"/>
      <c r="H36" s="72"/>
    </row>
    <row r="37" spans="1:9">
      <c r="A37" s="22" t="s">
        <v>157</v>
      </c>
      <c r="B37" s="74"/>
      <c r="C37" s="75">
        <v>3370.6873799999994</v>
      </c>
      <c r="D37" s="78">
        <v>3416.3101574470388</v>
      </c>
      <c r="E37" s="78">
        <v>3644.1006145327133</v>
      </c>
      <c r="F37" s="78">
        <v>3477.5186277418452</v>
      </c>
      <c r="G37" s="78">
        <v>3515.3259906678759</v>
      </c>
      <c r="H37" s="154">
        <v>3440.0235895684746</v>
      </c>
    </row>
    <row r="38" spans="1:9">
      <c r="B38" s="1" t="s">
        <v>158</v>
      </c>
      <c r="C38" s="72">
        <v>1384.4018399999998</v>
      </c>
      <c r="D38" s="73">
        <v>1501.73999</v>
      </c>
      <c r="E38" s="73">
        <v>1497.8086799999996</v>
      </c>
      <c r="F38" s="73">
        <v>1389.7468000000001</v>
      </c>
      <c r="G38" s="73">
        <v>1202.5250699999999</v>
      </c>
      <c r="H38" s="72">
        <v>1237.82752</v>
      </c>
    </row>
    <row r="39" spans="1:9">
      <c r="B39" s="1" t="s">
        <v>159</v>
      </c>
      <c r="C39" s="72">
        <v>599.88297999999998</v>
      </c>
      <c r="D39" s="73">
        <v>584.2091099999999</v>
      </c>
      <c r="E39" s="73">
        <v>613.29685999999992</v>
      </c>
      <c r="F39" s="73">
        <v>596.68153000000007</v>
      </c>
      <c r="G39" s="73">
        <v>558.93786</v>
      </c>
      <c r="H39" s="72">
        <v>588.43007999999998</v>
      </c>
    </row>
    <row r="40" spans="1:9">
      <c r="B40" s="1" t="s">
        <v>160</v>
      </c>
      <c r="C40" s="72">
        <v>356.77440999999999</v>
      </c>
      <c r="D40" s="73">
        <v>386.70969000000008</v>
      </c>
      <c r="E40" s="73">
        <v>572.54468999999995</v>
      </c>
      <c r="F40" s="73">
        <v>533.66597457174817</v>
      </c>
      <c r="G40" s="73">
        <v>848.30883954700994</v>
      </c>
      <c r="H40" s="72">
        <v>708.72615968012337</v>
      </c>
    </row>
    <row r="41" spans="1:9">
      <c r="B41" s="1" t="s">
        <v>161</v>
      </c>
      <c r="C41" s="72">
        <v>383.14352000000002</v>
      </c>
      <c r="D41" s="73">
        <v>356.73653999999999</v>
      </c>
      <c r="E41" s="73">
        <v>377.03136999999998</v>
      </c>
      <c r="F41" s="73">
        <v>345.74863000000005</v>
      </c>
      <c r="G41" s="73">
        <v>341.78357999999997</v>
      </c>
      <c r="H41" s="72">
        <v>339.86521000000005</v>
      </c>
    </row>
    <row r="42" spans="1:9">
      <c r="B42" s="1" t="s">
        <v>12</v>
      </c>
      <c r="C42" s="72">
        <f>C37-SUM(C38:C41)</f>
        <v>646.48462999999947</v>
      </c>
      <c r="D42" s="73">
        <f t="shared" ref="D42:H42" si="4">D37-SUM(D38:D41)</f>
        <v>586.91482744703899</v>
      </c>
      <c r="E42" s="73">
        <f t="shared" si="4"/>
        <v>583.41901453271385</v>
      </c>
      <c r="F42" s="73">
        <f t="shared" si="4"/>
        <v>611.67569317009657</v>
      </c>
      <c r="G42" s="73">
        <f t="shared" si="4"/>
        <v>563.770641120866</v>
      </c>
      <c r="H42" s="72">
        <f t="shared" si="4"/>
        <v>565.17461988835112</v>
      </c>
    </row>
    <row r="43" spans="1:9" ht="6" customHeight="1">
      <c r="D43" s="71"/>
      <c r="E43" s="71"/>
      <c r="F43" s="71"/>
      <c r="G43" s="71"/>
    </row>
    <row r="44" spans="1:9">
      <c r="A44" s="155" t="s">
        <v>162</v>
      </c>
      <c r="B44" s="156"/>
      <c r="C44" s="151">
        <f t="shared" ref="C44:H44" si="5">SUM(C9,C17,C30,C37)</f>
        <v>30004.697369999998</v>
      </c>
      <c r="D44" s="152">
        <f t="shared" si="5"/>
        <v>30337.331872778668</v>
      </c>
      <c r="E44" s="152">
        <f t="shared" si="5"/>
        <v>33450.027024333554</v>
      </c>
      <c r="F44" s="152">
        <f t="shared" si="5"/>
        <v>34053.606728348786</v>
      </c>
      <c r="G44" s="152">
        <f t="shared" si="5"/>
        <v>34061.272439641616</v>
      </c>
      <c r="H44" s="153">
        <f t="shared" si="5"/>
        <v>36062.829571573515</v>
      </c>
      <c r="I44" s="65"/>
    </row>
    <row r="45" spans="1:9" ht="17.25" customHeight="1">
      <c r="A45" s="6" t="s">
        <v>40</v>
      </c>
    </row>
    <row r="47" spans="1:9">
      <c r="C47" s="23"/>
      <c r="D47" s="23"/>
      <c r="E47" s="23"/>
      <c r="F47" s="23"/>
      <c r="G47" s="23"/>
      <c r="H47" s="23"/>
    </row>
  </sheetData>
  <phoneticPr fontId="0" type="noConversion"/>
  <printOptions horizontalCentered="1" verticalCentered="1"/>
  <pageMargins left="0.59055118110236227" right="0.59055118110236227" top="0.78740157480314965" bottom="0.78740157480314965" header="0" footer="0"/>
  <pageSetup paperSize="122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ICAFE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maraya</dc:creator>
  <cp:keywords/>
  <dc:description/>
  <cp:lastModifiedBy>Diego Calderón Acuña</cp:lastModifiedBy>
  <cp:revision/>
  <dcterms:created xsi:type="dcterms:W3CDTF">2009-10-29T21:31:09Z</dcterms:created>
  <dcterms:modified xsi:type="dcterms:W3CDTF">2025-11-25T21:25:02Z</dcterms:modified>
  <cp:category/>
  <cp:contentStatus/>
</cp:coreProperties>
</file>