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afe-my.sharepoint.com/personal/maraya_icafe_cr/Documents/ICAFE/Administracion/Congreso/Dic-2024/WEB Site/"/>
    </mc:Choice>
  </mc:AlternateContent>
  <xr:revisionPtr revIDLastSave="3516" documentId="13_ncr:1_{D3225E27-DD58-4F6B-89D8-76A4E10AD480}" xr6:coauthVersionLast="47" xr6:coauthVersionMax="47" xr10:uidLastSave="{77B65EB2-22B4-420A-B455-F90D30978041}"/>
  <bookViews>
    <workbookView xWindow="-120" yWindow="-120" windowWidth="29040" windowHeight="15840" tabRatio="742" xr2:uid="{00000000-000D-0000-FFFF-FFFF00000000}"/>
  </bookViews>
  <sheets>
    <sheet name="Prod" sheetId="1" r:id="rId1"/>
    <sheet name="Prod-Países" sheetId="4" r:id="rId2"/>
    <sheet name="Export" sheetId="2" r:id="rId3"/>
    <sheet name="Export (Form)" sheetId="5" r:id="rId4"/>
    <sheet name="Consu (Exp)" sheetId="7" r:id="rId5"/>
    <sheet name="PIS Cons" sheetId="11" r:id="rId6"/>
    <sheet name="PNM Cons" sheetId="14" r:id="rId7"/>
  </sheets>
  <definedNames>
    <definedName name="_xlnm.Print_Area" localSheetId="4">'Consu (Exp)'!$A$1:$I$44</definedName>
    <definedName name="_xlnm.Print_Area" localSheetId="2">Export!$A$1:$G$47</definedName>
    <definedName name="_xlnm.Print_Area" localSheetId="3">'Export (Form)'!$A$1:$G$60</definedName>
    <definedName name="_xlnm.Print_Area" localSheetId="5">'PIS Cons'!$A$1:$H$49</definedName>
    <definedName name="_xlnm.Print_Area" localSheetId="6">'PNM Cons'!$A$1:$H$45</definedName>
    <definedName name="_xlnm.Print_Area" localSheetId="0">Prod!$A$1:$G$47</definedName>
    <definedName name="_xlnm.Print_Area" localSheetId="1">'Prod-Países'!$A$1:$M$38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4" l="1"/>
  <c r="E8" i="14" s="1"/>
  <c r="F8" i="14" s="1"/>
  <c r="G8" i="14" s="1"/>
  <c r="H8" i="14" s="1"/>
  <c r="D8" i="11"/>
  <c r="E8" i="11" s="1"/>
  <c r="F8" i="11" s="1"/>
  <c r="G8" i="11" s="1"/>
  <c r="H8" i="11" s="1"/>
  <c r="E8" i="7"/>
  <c r="F8" i="7" s="1"/>
  <c r="G8" i="7" s="1"/>
  <c r="H8" i="7" s="1"/>
  <c r="I8" i="7" s="1"/>
  <c r="C8" i="5"/>
  <c r="D8" i="5" s="1"/>
  <c r="E8" i="5" s="1"/>
  <c r="F8" i="5" s="1"/>
  <c r="G8" i="5" s="1"/>
  <c r="G39" i="2"/>
  <c r="F39" i="2"/>
  <c r="E39" i="2"/>
  <c r="D39" i="2"/>
  <c r="C39" i="2"/>
  <c r="B39" i="2"/>
  <c r="C8" i="2"/>
  <c r="D8" i="2" s="1"/>
  <c r="E8" i="2" s="1"/>
  <c r="F8" i="2" s="1"/>
  <c r="G8" i="2" s="1"/>
  <c r="M34" i="4"/>
  <c r="L34" i="4"/>
  <c r="K34" i="4"/>
  <c r="J34" i="4"/>
  <c r="I34" i="4"/>
  <c r="H34" i="4"/>
  <c r="G34" i="4"/>
  <c r="F34" i="4"/>
  <c r="E34" i="4"/>
  <c r="E8" i="4"/>
  <c r="F8" i="4" s="1"/>
  <c r="G8" i="4" s="1"/>
  <c r="H8" i="4" s="1"/>
  <c r="I8" i="4" s="1"/>
  <c r="J8" i="4" s="1"/>
  <c r="K8" i="4" s="1"/>
  <c r="L8" i="4" s="1"/>
  <c r="M8" i="4" s="1"/>
  <c r="G15" i="1"/>
  <c r="F15" i="1"/>
  <c r="E15" i="1"/>
  <c r="D15" i="1"/>
  <c r="C15" i="1"/>
  <c r="B15" i="1"/>
  <c r="C8" i="1"/>
  <c r="D8" i="1" s="1"/>
  <c r="E8" i="1" s="1"/>
  <c r="F8" i="1" s="1"/>
  <c r="G8" i="1" s="1"/>
  <c r="H10" i="11" l="1"/>
  <c r="G10" i="11"/>
  <c r="F10" i="11"/>
  <c r="E10" i="11"/>
  <c r="D10" i="11"/>
  <c r="C10" i="11"/>
  <c r="C39" i="11" l="1"/>
  <c r="I39" i="7"/>
  <c r="I46" i="7"/>
  <c r="H46" i="7"/>
  <c r="G46" i="7"/>
  <c r="F46" i="7"/>
  <c r="E46" i="7"/>
  <c r="D46" i="7"/>
  <c r="B56" i="5" l="1"/>
  <c r="B29" i="5" l="1"/>
  <c r="D37" i="2" l="1"/>
  <c r="C37" i="2"/>
  <c r="F37" i="2"/>
  <c r="F29" i="2"/>
  <c r="G29" i="2"/>
  <c r="C29" i="2"/>
  <c r="D29" i="2"/>
  <c r="G21" i="2"/>
  <c r="D21" i="2"/>
  <c r="C21" i="2"/>
  <c r="E21" i="2"/>
  <c r="G14" i="2"/>
  <c r="D14" i="2"/>
  <c r="E43" i="2"/>
  <c r="D43" i="2"/>
  <c r="F43" i="2"/>
  <c r="B43" i="2"/>
  <c r="F21" i="2"/>
  <c r="E14" i="2"/>
  <c r="G44" i="1"/>
  <c r="D44" i="1"/>
  <c r="F44" i="1"/>
  <c r="C44" i="1"/>
  <c r="D34" i="1"/>
  <c r="C34" i="1"/>
  <c r="E34" i="1"/>
  <c r="E24" i="1"/>
  <c r="F24" i="1"/>
  <c r="D24" i="1"/>
  <c r="C24" i="1"/>
  <c r="H44" i="14"/>
  <c r="G44" i="14"/>
  <c r="F44" i="14"/>
  <c r="E44" i="14"/>
  <c r="D44" i="14"/>
  <c r="C44" i="14"/>
  <c r="H42" i="14"/>
  <c r="G42" i="14"/>
  <c r="F42" i="14"/>
  <c r="E42" i="14"/>
  <c r="D42" i="14"/>
  <c r="H35" i="14"/>
  <c r="G35" i="14"/>
  <c r="F35" i="14"/>
  <c r="E35" i="14"/>
  <c r="D35" i="14"/>
  <c r="H28" i="14"/>
  <c r="G28" i="14"/>
  <c r="F28" i="14"/>
  <c r="E28" i="14"/>
  <c r="D28" i="14"/>
  <c r="H15" i="14"/>
  <c r="G15" i="14"/>
  <c r="F15" i="14"/>
  <c r="E15" i="14"/>
  <c r="D15" i="14"/>
  <c r="C15" i="14"/>
  <c r="D34" i="4"/>
  <c r="F56" i="5"/>
  <c r="C35" i="14"/>
  <c r="C28" i="14"/>
  <c r="H39" i="7"/>
  <c r="G39" i="7"/>
  <c r="F39" i="7"/>
  <c r="E39" i="7"/>
  <c r="D39" i="7"/>
  <c r="H39" i="11"/>
  <c r="G39" i="11"/>
  <c r="F39" i="11"/>
  <c r="E39" i="11"/>
  <c r="D39" i="11"/>
  <c r="C48" i="11"/>
  <c r="G56" i="5"/>
  <c r="G43" i="2"/>
  <c r="C43" i="2"/>
  <c r="G37" i="2"/>
  <c r="E37" i="2"/>
  <c r="E29" i="2"/>
  <c r="C14" i="2"/>
  <c r="B42" i="5"/>
  <c r="E44" i="1"/>
  <c r="B54" i="5"/>
  <c r="C42" i="5"/>
  <c r="D42" i="5"/>
  <c r="E42" i="5"/>
  <c r="F42" i="5"/>
  <c r="G42" i="5"/>
  <c r="E56" i="5"/>
  <c r="D56" i="5"/>
  <c r="C56" i="5"/>
  <c r="G54" i="5"/>
  <c r="F54" i="5"/>
  <c r="E54" i="5"/>
  <c r="D54" i="5"/>
  <c r="C54" i="5"/>
  <c r="G29" i="5"/>
  <c r="F29" i="5"/>
  <c r="E29" i="5"/>
  <c r="D29" i="5"/>
  <c r="C29" i="5"/>
  <c r="C42" i="14"/>
  <c r="G48" i="11" l="1"/>
  <c r="H48" i="11"/>
  <c r="E48" i="11"/>
  <c r="F48" i="11"/>
  <c r="D48" i="11"/>
  <c r="F14" i="2"/>
  <c r="B44" i="1"/>
  <c r="G34" i="1"/>
  <c r="F34" i="1"/>
  <c r="B34" i="1"/>
  <c r="G24" i="1"/>
  <c r="B24" i="1"/>
  <c r="B14" i="2" l="1"/>
  <c r="B29" i="2"/>
  <c r="B21" i="2"/>
  <c r="B37" i="2"/>
</calcChain>
</file>

<file path=xl/sharedStrings.xml><?xml version="1.0" encoding="utf-8"?>
<sst xmlns="http://schemas.openxmlformats.org/spreadsheetml/2006/main" count="319" uniqueCount="160">
  <si>
    <t>ANEXO 1-1</t>
  </si>
  <si>
    <t>Producción Mundial de Café por Países y Bloques Continentales</t>
  </si>
  <si>
    <t>Miles de Sacos 60 kg</t>
  </si>
  <si>
    <t>Cosechas</t>
  </si>
  <si>
    <t>Países</t>
  </si>
  <si>
    <t>2018-19</t>
  </si>
  <si>
    <t>Sur América</t>
  </si>
  <si>
    <t>Brasil</t>
  </si>
  <si>
    <t>Colombia</t>
  </si>
  <si>
    <t>Otros</t>
  </si>
  <si>
    <t>-</t>
  </si>
  <si>
    <t>Asia y Oceanía</t>
  </si>
  <si>
    <t>Vietnam</t>
  </si>
  <si>
    <t>Indonesia</t>
  </si>
  <si>
    <t>India</t>
  </si>
  <si>
    <t>Norte y Centroamérica</t>
  </si>
  <si>
    <t>Honduras</t>
  </si>
  <si>
    <t>México</t>
  </si>
  <si>
    <t>Guatemala</t>
  </si>
  <si>
    <t>Nicaragua</t>
  </si>
  <si>
    <t>Costa Rica</t>
  </si>
  <si>
    <t>El Salvador</t>
  </si>
  <si>
    <t>África</t>
  </si>
  <si>
    <t>Etiopía</t>
  </si>
  <si>
    <t>Uganda</t>
  </si>
  <si>
    <t>Costa de Marfil</t>
  </si>
  <si>
    <t>Madagascar</t>
  </si>
  <si>
    <t>Producción Mundial</t>
  </si>
  <si>
    <t>Fuente: Organización Internacional del Café (OIC).</t>
  </si>
  <si>
    <t>ANEXO 1-2</t>
  </si>
  <si>
    <t>Clasificación de los Principales Países Productores de Café *</t>
  </si>
  <si>
    <t>Año Cosecha</t>
  </si>
  <si>
    <t>Orden</t>
  </si>
  <si>
    <t>País-Origen</t>
  </si>
  <si>
    <t>Perú</t>
  </si>
  <si>
    <t>Tanzania</t>
  </si>
  <si>
    <t>Ecuador</t>
  </si>
  <si>
    <t>Tailandia</t>
  </si>
  <si>
    <t>Venezuela</t>
  </si>
  <si>
    <t>Ruanda</t>
  </si>
  <si>
    <t>Otros Países</t>
  </si>
  <si>
    <t>ANEXO 1-3</t>
  </si>
  <si>
    <t>Exportación Mundial de Todas las Formas de Café a Todo Destino</t>
  </si>
  <si>
    <t>Países Exportadores - Miles de Sacos 60 kg</t>
  </si>
  <si>
    <t>Años Cafetaleros</t>
  </si>
  <si>
    <t>Camerún</t>
  </si>
  <si>
    <t>Exportaciones Mundiales</t>
  </si>
  <si>
    <t>Arábicas</t>
  </si>
  <si>
    <t>Suaves Colombianos</t>
  </si>
  <si>
    <t>Otros Suaves</t>
  </si>
  <si>
    <t>Naturales Brasileños</t>
  </si>
  <si>
    <t>Robustas</t>
  </si>
  <si>
    <t>ANEXO 1-4</t>
  </si>
  <si>
    <r>
      <t xml:space="preserve">Exportación Mundial de Café por </t>
    </r>
    <r>
      <rPr>
        <b/>
        <u/>
        <sz val="14"/>
        <rFont val="Avenir LT Std 45 Book"/>
        <family val="2"/>
      </rPr>
      <t>Forma</t>
    </r>
    <r>
      <rPr>
        <b/>
        <vertAlign val="superscript"/>
        <sz val="14"/>
        <rFont val="Avenir LT Std 45 Book"/>
        <family val="2"/>
      </rPr>
      <t>a</t>
    </r>
    <r>
      <rPr>
        <b/>
        <sz val="14"/>
        <rFont val="Avenir LT Std 45 Book"/>
        <family val="2"/>
      </rPr>
      <t xml:space="preserve"> hacia Todo Destino</t>
    </r>
  </si>
  <si>
    <t>Café Verde (Oro)</t>
  </si>
  <si>
    <t>Otros Exportadores</t>
  </si>
  <si>
    <t>Panamá</t>
  </si>
  <si>
    <t>a/ Valor agregado o nivel de procesamiento.</t>
  </si>
  <si>
    <t>ANEXO 1-5</t>
  </si>
  <si>
    <t>Papúa Nueva Guinea</t>
  </si>
  <si>
    <t>ANEXO 1-6</t>
  </si>
  <si>
    <t>Consumo Interno de Café en Países Exportadores</t>
  </si>
  <si>
    <t>Filipinas</t>
  </si>
  <si>
    <t>Cuba</t>
  </si>
  <si>
    <t>Los Demás</t>
  </si>
  <si>
    <t>Otros Paises Exportadores*</t>
  </si>
  <si>
    <t>Total Consumo Interno</t>
  </si>
  <si>
    <t>Bloques Continentales</t>
  </si>
  <si>
    <t>ANEXO 1-7</t>
  </si>
  <si>
    <t>Japón</t>
  </si>
  <si>
    <t>Reino Unido</t>
  </si>
  <si>
    <t>Suiza</t>
  </si>
  <si>
    <t>Noruega</t>
  </si>
  <si>
    <t>Túnez</t>
  </si>
  <si>
    <t>Alemania</t>
  </si>
  <si>
    <t>España</t>
  </si>
  <si>
    <t>Francia</t>
  </si>
  <si>
    <t>Italia</t>
  </si>
  <si>
    <t>Austria</t>
  </si>
  <si>
    <t>Dinamarca</t>
  </si>
  <si>
    <t>Suecia</t>
  </si>
  <si>
    <t>Portugal</t>
  </si>
  <si>
    <t>Chipre</t>
  </si>
  <si>
    <t>Irlanda</t>
  </si>
  <si>
    <t>Bulgaria</t>
  </si>
  <si>
    <t>República Checa</t>
  </si>
  <si>
    <t>Estonia</t>
  </si>
  <si>
    <t>Grecia</t>
  </si>
  <si>
    <t>Hungría</t>
  </si>
  <si>
    <t>Letonia</t>
  </si>
  <si>
    <t>Lituania</t>
  </si>
  <si>
    <t>Malta</t>
  </si>
  <si>
    <t>Polonia</t>
  </si>
  <si>
    <t>Rumanía</t>
  </si>
  <si>
    <t>Eslovaquia</t>
  </si>
  <si>
    <t>Eslovenia</t>
  </si>
  <si>
    <t>Otros Países:</t>
  </si>
  <si>
    <t>Comunidad Europea:</t>
  </si>
  <si>
    <t>Países Bajos</t>
  </si>
  <si>
    <t>Finlandia</t>
  </si>
  <si>
    <t>Bélgica</t>
  </si>
  <si>
    <t>Croacia</t>
  </si>
  <si>
    <t>Consumo Total</t>
  </si>
  <si>
    <r>
      <t>Importaciones</t>
    </r>
    <r>
      <rPr>
        <b/>
        <sz val="14"/>
        <rFont val="Avenir LT Std 45 Book"/>
        <family val="2"/>
      </rPr>
      <t xml:space="preserve"> </t>
    </r>
    <r>
      <rPr>
        <b/>
        <u/>
        <sz val="14"/>
        <rFont val="Avenir LT Std 45 Book"/>
        <family val="2"/>
      </rPr>
      <t>Netas</t>
    </r>
    <r>
      <rPr>
        <b/>
        <sz val="14"/>
        <rFont val="Avenir LT Std 45 Book"/>
        <family val="2"/>
      </rPr>
      <t xml:space="preserve"> de Todas las Formas de Café</t>
    </r>
  </si>
  <si>
    <t>País Importador</t>
  </si>
  <si>
    <t>África:</t>
  </si>
  <si>
    <t>Argelia</t>
  </si>
  <si>
    <t>Egipto</t>
  </si>
  <si>
    <t>Marruecos</t>
  </si>
  <si>
    <t>Asia y Oceanía:</t>
  </si>
  <si>
    <t>Australia</t>
  </si>
  <si>
    <t>Arabia Saudita</t>
  </si>
  <si>
    <t>Israel</t>
  </si>
  <si>
    <t>Taiwán</t>
  </si>
  <si>
    <t>América y El Caribe:</t>
  </si>
  <si>
    <t>Canadá</t>
  </si>
  <si>
    <t>Argentina</t>
  </si>
  <si>
    <t>Chile</t>
  </si>
  <si>
    <t>Europa:</t>
  </si>
  <si>
    <t>Ucrania</t>
  </si>
  <si>
    <t>Serbia</t>
  </si>
  <si>
    <t>Bosnia y Herzegovina</t>
  </si>
  <si>
    <t>Bielorrusia</t>
  </si>
  <si>
    <t>Total Importaciones Netas</t>
  </si>
  <si>
    <t>Kenya</t>
  </si>
  <si>
    <t>Laos</t>
  </si>
  <si>
    <t>República Dominicana</t>
  </si>
  <si>
    <r>
      <t xml:space="preserve">Café Tostado </t>
    </r>
    <r>
      <rPr>
        <b/>
        <i/>
        <vertAlign val="superscript"/>
        <sz val="8"/>
        <rFont val="Avenir LT Std 45 Book"/>
        <family val="2"/>
      </rPr>
      <t>c</t>
    </r>
  </si>
  <si>
    <r>
      <t xml:space="preserve">Café Soluble </t>
    </r>
    <r>
      <rPr>
        <b/>
        <i/>
        <vertAlign val="superscript"/>
        <sz val="8"/>
        <rFont val="Avenir LT Std 45 Book"/>
        <family val="2"/>
      </rPr>
      <t>c</t>
    </r>
  </si>
  <si>
    <t>Estados Unidos</t>
  </si>
  <si>
    <t>Países Selectos</t>
  </si>
  <si>
    <t>Rusia</t>
  </si>
  <si>
    <t>Año Cafetalero</t>
  </si>
  <si>
    <t>Sudáfrica</t>
  </si>
  <si>
    <t>Corea del Sur</t>
  </si>
  <si>
    <t>China</t>
  </si>
  <si>
    <t>Turquía</t>
  </si>
  <si>
    <t>Belice</t>
  </si>
  <si>
    <t>Nigeria</t>
  </si>
  <si>
    <t>Bolivia</t>
  </si>
  <si>
    <t>Malasia</t>
  </si>
  <si>
    <t>Emiratos Árabes Unidos</t>
  </si>
  <si>
    <t>Luxemburgo</t>
  </si>
  <si>
    <t>*/ Países no miembros de la OIC como: Guyana, Nepal,  Sri Lanka y Trinidad y Tobago.</t>
  </si>
  <si>
    <t>Cosechas 2018-2019 a 2023-2024</t>
  </si>
  <si>
    <t>República Democrática del Congo</t>
  </si>
  <si>
    <t>Cosechas 2014-2015 a 2023-2024</t>
  </si>
  <si>
    <t>2014-15</t>
  </si>
  <si>
    <t>*/ Ordenado con base en la cosecha 2023-2024.</t>
  </si>
  <si>
    <t>Años Cafetaleros (Oct-Set): 2018-2019 a 2023-2024</t>
  </si>
  <si>
    <t>*/ Cifras preliminares</t>
  </si>
  <si>
    <t>b/ Los datos del periodo 2023-2024 son preliminares.</t>
  </si>
  <si>
    <t>c/ Los sacos de café tostado y soluble son equivalentes a café verde.</t>
  </si>
  <si>
    <t>Angola</t>
  </si>
  <si>
    <r>
      <t>Desaparición</t>
    </r>
    <r>
      <rPr>
        <b/>
        <sz val="14"/>
        <color theme="8"/>
        <rFont val="Avenir LT Std 45 Book"/>
        <family val="2"/>
      </rPr>
      <t xml:space="preserve"> </t>
    </r>
    <r>
      <rPr>
        <b/>
        <sz val="14"/>
        <color theme="8"/>
        <rFont val="Avenir LT Std 45 Book"/>
      </rPr>
      <t>(</t>
    </r>
    <r>
      <rPr>
        <b/>
        <u/>
        <sz val="14"/>
        <color theme="8"/>
        <rFont val="Avenir LT Std 45 Book"/>
      </rPr>
      <t>Consumo</t>
    </r>
    <r>
      <rPr>
        <b/>
        <sz val="14"/>
        <color theme="8"/>
        <rFont val="Avenir LT Std 45 Book"/>
      </rPr>
      <t>)</t>
    </r>
    <r>
      <rPr>
        <b/>
        <sz val="14"/>
        <rFont val="Avenir LT Std 45 Book"/>
        <family val="2"/>
      </rPr>
      <t xml:space="preserve"> de Café en los Países Selectos</t>
    </r>
  </si>
  <si>
    <t>Importadores según la OIC (Miles Sacos 60 kg)</t>
  </si>
  <si>
    <t>Demás Países Importadores según la OIC (Miles Sacos 60 kg)</t>
  </si>
  <si>
    <t>Años Cafetaleros (Oct-Set): 2018-19 a 2023-2024</t>
  </si>
  <si>
    <t>Sudán</t>
  </si>
  <si>
    <t>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</si>
</sst>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Calibri"/>
      <family val="2"/>
      <scheme val="minor"/>
    </font>
    <font>
      <sz val="10"/>
      <name val="Avenir LT Std 45 Book"/>
      <family val="2"/>
    </font>
    <font>
      <b/>
      <sz val="24"/>
      <name val="Avenir LT Std 45 Book"/>
      <family val="2"/>
    </font>
    <font>
      <b/>
      <sz val="14"/>
      <name val="Avenir LT Std 45 Book"/>
      <family val="2"/>
    </font>
    <font>
      <b/>
      <sz val="10"/>
      <name val="Avenir LT Std 45 Book"/>
      <family val="2"/>
    </font>
    <font>
      <b/>
      <vertAlign val="superscript"/>
      <sz val="14"/>
      <name val="Avenir LT Std 45 Book"/>
      <family val="2"/>
    </font>
    <font>
      <b/>
      <sz val="8"/>
      <name val="Avenir LT Std 45 Book"/>
      <family val="2"/>
    </font>
    <font>
      <b/>
      <sz val="18"/>
      <name val="Avenir LT Std 45 Book"/>
      <family val="2"/>
    </font>
    <font>
      <b/>
      <sz val="11"/>
      <name val="Avenir LT Std 45 Book"/>
      <family val="2"/>
    </font>
    <font>
      <b/>
      <sz val="10"/>
      <color theme="0"/>
      <name val="Avenir LT Std 45 Book"/>
      <family val="2"/>
    </font>
    <font>
      <b/>
      <i/>
      <sz val="10"/>
      <name val="Avenir LT Std 45 Book"/>
      <family val="2"/>
    </font>
    <font>
      <i/>
      <sz val="10"/>
      <name val="Avenir LT Std 45 Book"/>
      <family val="2"/>
    </font>
    <font>
      <sz val="8"/>
      <name val="Avenir LT Std 45 Book"/>
      <family val="2"/>
    </font>
    <font>
      <b/>
      <u/>
      <sz val="14"/>
      <name val="Avenir LT Std 45 Book"/>
      <family val="2"/>
    </font>
    <font>
      <b/>
      <i/>
      <vertAlign val="superscript"/>
      <sz val="8"/>
      <name val="Avenir LT Std 45 Book"/>
      <family val="2"/>
    </font>
    <font>
      <b/>
      <sz val="11"/>
      <color theme="0"/>
      <name val="Avenir LT Std 45 Book"/>
      <family val="2"/>
    </font>
    <font>
      <sz val="10"/>
      <color theme="0"/>
      <name val="Avenir LT Std 45 Book"/>
      <family val="2"/>
    </font>
    <font>
      <b/>
      <sz val="14"/>
      <color theme="8"/>
      <name val="Avenir LT Std 45 Book"/>
      <family val="2"/>
    </font>
    <font>
      <b/>
      <i/>
      <sz val="10"/>
      <color theme="0"/>
      <name val="Avenir LT Std 45 Book"/>
      <family val="2"/>
    </font>
    <font>
      <u/>
      <sz val="10"/>
      <name val="Avenir LT Std 45 Book"/>
      <family val="2"/>
    </font>
    <font>
      <b/>
      <sz val="10"/>
      <color theme="0"/>
      <name val="Avenir LT Std 45 Book"/>
    </font>
    <font>
      <i/>
      <sz val="10"/>
      <name val="Avenir LT Std 45 Book"/>
    </font>
    <font>
      <b/>
      <sz val="14"/>
      <color theme="8"/>
      <name val="Avenir LT Std 45 Book"/>
    </font>
    <font>
      <b/>
      <u/>
      <sz val="14"/>
      <color theme="8"/>
      <name val="Avenir LT Std 45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4D4B34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3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3" fontId="15" fillId="0" borderId="5" xfId="0" applyNumberFormat="1" applyFont="1" applyBorder="1"/>
    <xf numFmtId="3" fontId="15" fillId="0" borderId="4" xfId="0" applyNumberFormat="1" applyFont="1" applyBorder="1"/>
    <xf numFmtId="3" fontId="15" fillId="0" borderId="0" xfId="0" applyNumberFormat="1" applyFont="1"/>
    <xf numFmtId="3" fontId="15" fillId="0" borderId="16" xfId="0" applyNumberFormat="1" applyFont="1" applyBorder="1"/>
    <xf numFmtId="0" fontId="15" fillId="0" borderId="0" xfId="0" applyFont="1"/>
    <xf numFmtId="3" fontId="6" fillId="0" borderId="0" xfId="0" applyNumberFormat="1" applyFont="1"/>
    <xf numFmtId="3" fontId="6" fillId="0" borderId="5" xfId="0" applyNumberFormat="1" applyFont="1" applyBorder="1"/>
    <xf numFmtId="3" fontId="6" fillId="0" borderId="15" xfId="0" applyNumberFormat="1" applyFont="1" applyBorder="1"/>
    <xf numFmtId="0" fontId="16" fillId="0" borderId="0" xfId="0" applyFont="1" applyAlignment="1">
      <alignment horizontal="right"/>
    </xf>
    <xf numFmtId="10" fontId="16" fillId="0" borderId="5" xfId="0" applyNumberFormat="1" applyFont="1" applyBorder="1"/>
    <xf numFmtId="10" fontId="16" fillId="0" borderId="4" xfId="0" applyNumberFormat="1" applyFont="1" applyBorder="1"/>
    <xf numFmtId="10" fontId="16" fillId="0" borderId="0" xfId="0" applyNumberFormat="1" applyFont="1"/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10" fontId="6" fillId="0" borderId="0" xfId="4" applyNumberFormat="1" applyFont="1" applyBorder="1"/>
    <xf numFmtId="0" fontId="6" fillId="0" borderId="9" xfId="0" applyFont="1" applyBorder="1"/>
    <xf numFmtId="3" fontId="6" fillId="0" borderId="10" xfId="0" applyNumberFormat="1" applyFont="1" applyBorder="1"/>
    <xf numFmtId="3" fontId="6" fillId="0" borderId="17" xfId="0" applyNumberFormat="1" applyFont="1" applyBorder="1"/>
    <xf numFmtId="3" fontId="15" fillId="0" borderId="24" xfId="0" applyNumberFormat="1" applyFont="1" applyBorder="1"/>
    <xf numFmtId="3" fontId="15" fillId="0" borderId="18" xfId="0" applyNumberFormat="1" applyFont="1" applyBorder="1"/>
    <xf numFmtId="3" fontId="6" fillId="0" borderId="4" xfId="0" applyNumberFormat="1" applyFont="1" applyBorder="1"/>
    <xf numFmtId="0" fontId="17" fillId="0" borderId="0" xfId="0" applyFont="1"/>
    <xf numFmtId="0" fontId="6" fillId="0" borderId="0" xfId="0" applyFont="1" applyAlignment="1">
      <alignment horizontal="left" indent="1"/>
    </xf>
    <xf numFmtId="3" fontId="15" fillId="0" borderId="27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 indent="1"/>
    </xf>
    <xf numFmtId="3" fontId="6" fillId="0" borderId="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164" fontId="6" fillId="0" borderId="0" xfId="4" applyNumberFormat="1" applyFont="1"/>
    <xf numFmtId="0" fontId="6" fillId="0" borderId="7" xfId="0" applyFont="1" applyBorder="1" applyAlignment="1">
      <alignment horizontal="left"/>
    </xf>
    <xf numFmtId="0" fontId="6" fillId="0" borderId="7" xfId="0" applyFont="1" applyBorder="1"/>
    <xf numFmtId="3" fontId="6" fillId="0" borderId="3" xfId="0" applyNumberFormat="1" applyFont="1" applyBorder="1"/>
    <xf numFmtId="3" fontId="6" fillId="0" borderId="7" xfId="0" applyNumberFormat="1" applyFont="1" applyBorder="1"/>
    <xf numFmtId="0" fontId="18" fillId="0" borderId="0" xfId="0" applyFont="1" applyAlignment="1">
      <alignment horizontal="left"/>
    </xf>
    <xf numFmtId="0" fontId="6" fillId="0" borderId="12" xfId="0" applyFont="1" applyBorder="1"/>
    <xf numFmtId="3" fontId="6" fillId="0" borderId="0" xfId="0" applyNumberFormat="1" applyFont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0" fontId="16" fillId="0" borderId="0" xfId="0" applyFont="1"/>
    <xf numFmtId="3" fontId="15" fillId="0" borderId="0" xfId="0" applyNumberFormat="1" applyFont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 vertical="center" indent="1"/>
    </xf>
    <xf numFmtId="3" fontId="6" fillId="2" borderId="12" xfId="0" applyNumberFormat="1" applyFont="1" applyFill="1" applyBorder="1" applyAlignment="1">
      <alignment horizontal="right" vertical="center" indent="1"/>
    </xf>
    <xf numFmtId="0" fontId="6" fillId="0" borderId="8" xfId="0" applyFont="1" applyBorder="1" applyAlignment="1">
      <alignment horizontal="center"/>
    </xf>
    <xf numFmtId="0" fontId="15" fillId="0" borderId="0" xfId="0" applyFont="1" applyAlignment="1">
      <alignment vertical="center"/>
    </xf>
    <xf numFmtId="3" fontId="15" fillId="0" borderId="1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4" fillId="0" borderId="0" xfId="0" applyFont="1"/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25" xfId="0" applyFont="1" applyBorder="1"/>
    <xf numFmtId="0" fontId="25" fillId="4" borderId="38" xfId="0" applyFont="1" applyFill="1" applyBorder="1"/>
    <xf numFmtId="0" fontId="25" fillId="4" borderId="29" xfId="0" applyFont="1" applyFill="1" applyBorder="1"/>
    <xf numFmtId="3" fontId="6" fillId="0" borderId="39" xfId="0" applyNumberFormat="1" applyFont="1" applyBorder="1"/>
    <xf numFmtId="3" fontId="6" fillId="0" borderId="16" xfId="0" applyNumberFormat="1" applyFont="1" applyBorder="1"/>
    <xf numFmtId="3" fontId="6" fillId="0" borderId="14" xfId="0" applyNumberFormat="1" applyFont="1" applyBorder="1"/>
    <xf numFmtId="3" fontId="6" fillId="0" borderId="28" xfId="0" applyNumberFormat="1" applyFont="1" applyBorder="1"/>
    <xf numFmtId="0" fontId="6" fillId="0" borderId="13" xfId="0" applyFont="1" applyBorder="1"/>
    <xf numFmtId="3" fontId="6" fillId="0" borderId="27" xfId="0" applyNumberFormat="1" applyFont="1" applyBorder="1"/>
    <xf numFmtId="3" fontId="6" fillId="0" borderId="40" xfId="0" applyNumberFormat="1" applyFont="1" applyBorder="1"/>
    <xf numFmtId="0" fontId="14" fillId="4" borderId="11" xfId="0" applyFont="1" applyFill="1" applyBorder="1" applyAlignment="1">
      <alignment horizontal="centerContinuous"/>
    </xf>
    <xf numFmtId="0" fontId="14" fillId="4" borderId="7" xfId="0" applyFont="1" applyFill="1" applyBorder="1" applyAlignment="1">
      <alignment horizontal="centerContinuous"/>
    </xf>
    <xf numFmtId="0" fontId="14" fillId="4" borderId="1" xfId="0" applyFont="1" applyFill="1" applyBorder="1" applyAlignment="1">
      <alignment horizontal="centerContinuous"/>
    </xf>
    <xf numFmtId="0" fontId="14" fillId="4" borderId="6" xfId="0" applyFont="1" applyFill="1" applyBorder="1"/>
    <xf numFmtId="0" fontId="14" fillId="4" borderId="7" xfId="0" applyFont="1" applyFill="1" applyBorder="1"/>
    <xf numFmtId="3" fontId="14" fillId="4" borderId="3" xfId="0" applyNumberFormat="1" applyFont="1" applyFill="1" applyBorder="1"/>
    <xf numFmtId="3" fontId="14" fillId="4" borderId="8" xfId="0" applyNumberFormat="1" applyFont="1" applyFill="1" applyBorder="1"/>
    <xf numFmtId="3" fontId="14" fillId="4" borderId="7" xfId="0" applyNumberFormat="1" applyFont="1" applyFill="1" applyBorder="1"/>
    <xf numFmtId="3" fontId="14" fillId="4" borderId="23" xfId="0" applyNumberFormat="1" applyFont="1" applyFill="1" applyBorder="1"/>
    <xf numFmtId="0" fontId="14" fillId="4" borderId="11" xfId="0" applyFont="1" applyFill="1" applyBorder="1" applyAlignment="1">
      <alignment horizontal="centerContinuous" vertical="center"/>
    </xf>
    <xf numFmtId="0" fontId="14" fillId="4" borderId="7" xfId="0" applyFont="1" applyFill="1" applyBorder="1" applyAlignment="1">
      <alignment horizontal="centerContinuous" vertical="center"/>
    </xf>
    <xf numFmtId="0" fontId="14" fillId="4" borderId="1" xfId="0" applyFont="1" applyFill="1" applyBorder="1" applyAlignment="1">
      <alignment horizontal="centerContinuous"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center" vertical="center"/>
    </xf>
    <xf numFmtId="3" fontId="14" fillId="4" borderId="23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vertical="center"/>
    </xf>
    <xf numFmtId="3" fontId="20" fillId="4" borderId="3" xfId="0" applyNumberFormat="1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0" fontId="23" fillId="4" borderId="11" xfId="0" applyFont="1" applyFill="1" applyBorder="1"/>
    <xf numFmtId="3" fontId="23" fillId="4" borderId="3" xfId="0" applyNumberFormat="1" applyFont="1" applyFill="1" applyBorder="1"/>
    <xf numFmtId="3" fontId="23" fillId="4" borderId="8" xfId="0" applyNumberFormat="1" applyFont="1" applyFill="1" applyBorder="1"/>
    <xf numFmtId="3" fontId="23" fillId="4" borderId="1" xfId="0" applyNumberFormat="1" applyFont="1" applyFill="1" applyBorder="1"/>
    <xf numFmtId="3" fontId="20" fillId="4" borderId="3" xfId="0" applyNumberFormat="1" applyFont="1" applyFill="1" applyBorder="1" applyAlignment="1">
      <alignment horizontal="right" vertical="center"/>
    </xf>
    <xf numFmtId="3" fontId="20" fillId="4" borderId="8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/>
    <xf numFmtId="3" fontId="26" fillId="0" borderId="24" xfId="0" applyNumberFormat="1" applyFont="1" applyBorder="1"/>
    <xf numFmtId="3" fontId="26" fillId="0" borderId="31" xfId="0" applyNumberFormat="1" applyFont="1" applyBorder="1"/>
    <xf numFmtId="3" fontId="26" fillId="0" borderId="32" xfId="0" applyNumberFormat="1" applyFont="1" applyBorder="1"/>
    <xf numFmtId="3" fontId="26" fillId="0" borderId="5" xfId="0" applyNumberFormat="1" applyFont="1" applyBorder="1"/>
    <xf numFmtId="3" fontId="26" fillId="0" borderId="4" xfId="0" applyNumberFormat="1" applyFont="1" applyBorder="1"/>
    <xf numFmtId="3" fontId="26" fillId="0" borderId="34" xfId="0" applyNumberFormat="1" applyFont="1" applyBorder="1"/>
    <xf numFmtId="3" fontId="26" fillId="0" borderId="10" xfId="0" applyNumberFormat="1" applyFont="1" applyBorder="1"/>
    <xf numFmtId="3" fontId="26" fillId="0" borderId="36" xfId="0" applyNumberFormat="1" applyFont="1" applyBorder="1"/>
    <xf numFmtId="3" fontId="26" fillId="0" borderId="37" xfId="0" applyNumberFormat="1" applyFont="1" applyBorder="1"/>
    <xf numFmtId="3" fontId="15" fillId="0" borderId="18" xfId="0" applyNumberFormat="1" applyFont="1" applyBorder="1" applyAlignment="1">
      <alignment horizontal="right"/>
    </xf>
    <xf numFmtId="3" fontId="14" fillId="4" borderId="7" xfId="0" applyNumberFormat="1" applyFont="1" applyFill="1" applyBorder="1" applyAlignment="1">
      <alignment horizontal="right" vertical="center"/>
    </xf>
    <xf numFmtId="3" fontId="14" fillId="4" borderId="19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0" fontId="25" fillId="4" borderId="41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Continuous"/>
    </xf>
    <xf numFmtId="0" fontId="14" fillId="5" borderId="7" xfId="0" applyFont="1" applyFill="1" applyBorder="1" applyAlignment="1">
      <alignment horizontal="centerContinuous"/>
    </xf>
    <xf numFmtId="0" fontId="14" fillId="5" borderId="1" xfId="0" applyFont="1" applyFill="1" applyBorder="1" applyAlignment="1">
      <alignment horizontal="centerContinuous"/>
    </xf>
    <xf numFmtId="3" fontId="14" fillId="5" borderId="7" xfId="0" applyNumberFormat="1" applyFont="1" applyFill="1" applyBorder="1" applyAlignment="1">
      <alignment horizontal="right" vertical="center" indent="1"/>
    </xf>
    <xf numFmtId="3" fontId="14" fillId="5" borderId="19" xfId="0" applyNumberFormat="1" applyFont="1" applyFill="1" applyBorder="1" applyAlignment="1">
      <alignment horizontal="right" vertical="center" indent="1"/>
    </xf>
    <xf numFmtId="3" fontId="14" fillId="5" borderId="1" xfId="0" applyNumberFormat="1" applyFont="1" applyFill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5" borderId="11" xfId="0" applyFont="1" applyFill="1" applyBorder="1" applyAlignment="1">
      <alignment vertical="center"/>
    </xf>
    <xf numFmtId="0" fontId="21" fillId="5" borderId="7" xfId="0" applyFont="1" applyFill="1" applyBorder="1" applyAlignment="1">
      <alignment vertical="center"/>
    </xf>
    <xf numFmtId="3" fontId="15" fillId="0" borderId="20" xfId="0" applyNumberFormat="1" applyFont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15" fillId="0" borderId="15" xfId="0" applyNumberFormat="1" applyFont="1" applyBorder="1"/>
    <xf numFmtId="0" fontId="14" fillId="4" borderId="11" xfId="0" applyFont="1" applyFill="1" applyBorder="1"/>
    <xf numFmtId="0" fontId="26" fillId="0" borderId="30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2" fontId="6" fillId="0" borderId="0" xfId="0" applyNumberFormat="1" applyFont="1"/>
  </cellXfs>
  <cellStyles count="6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Porcentaje" xfId="4" builtinId="5"/>
    <cellStyle name="Porcentual 2" xfId="5" xr:uid="{00000000-0005-0000-0000-000006000000}"/>
  </cellStyles>
  <dxfs count="0"/>
  <tableStyles count="0" defaultTableStyle="TableStyleMedium9" defaultPivotStyle="PivotStyleLight16"/>
  <colors>
    <mruColors>
      <color rgb="FF4D4B34"/>
      <color rgb="FFBC55A0"/>
      <color rgb="FF6A5235"/>
      <color rgb="FFF9CD1A"/>
      <color rgb="FF0000CC"/>
      <color rgb="FF0033CC"/>
      <color rgb="FF663300"/>
      <color rgb="FFFF6600"/>
      <color rgb="FF00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Grupo 1">
      <a:dk1>
        <a:sysClr val="windowText" lastClr="000000"/>
      </a:dk1>
      <a:lt1>
        <a:srgbClr val="FFFFFF"/>
      </a:lt1>
      <a:dk2>
        <a:srgbClr val="404040"/>
      </a:dk2>
      <a:lt2>
        <a:srgbClr val="829385"/>
      </a:lt2>
      <a:accent1>
        <a:srgbClr val="A9A389"/>
      </a:accent1>
      <a:accent2>
        <a:srgbClr val="EBECC4"/>
      </a:accent2>
      <a:accent3>
        <a:srgbClr val="4D4B34"/>
      </a:accent3>
      <a:accent4>
        <a:srgbClr val="34507B"/>
      </a:accent4>
      <a:accent5>
        <a:srgbClr val="57A354"/>
      </a:accent5>
      <a:accent6>
        <a:srgbClr val="57C2B1"/>
      </a:accent6>
      <a:hlink>
        <a:srgbClr val="E7E6E6"/>
      </a:hlink>
      <a:folHlink>
        <a:srgbClr val="E7E6E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4D4B34"/>
  </sheetPr>
  <dimension ref="A1:H48"/>
  <sheetViews>
    <sheetView showGridLines="0" tabSelected="1" zoomScaleNormal="100" workbookViewId="0">
      <pane ySplit="8" topLeftCell="A9" activePane="bottomLeft" state="frozen"/>
      <selection pane="bottomLeft"/>
    </sheetView>
  </sheetViews>
  <sheetFormatPr baseColWidth="10" defaultColWidth="11.42578125" defaultRowHeight="12.75"/>
  <cols>
    <col min="1" max="1" width="20.85546875" style="1" customWidth="1"/>
    <col min="2" max="7" width="10.85546875" style="1" customWidth="1"/>
    <col min="8" max="16384" width="11.42578125" style="1"/>
  </cols>
  <sheetData>
    <row r="1" spans="1:8" ht="30">
      <c r="B1" s="7"/>
      <c r="C1" s="7"/>
      <c r="D1" s="7"/>
      <c r="E1" s="7"/>
      <c r="F1" s="7"/>
      <c r="G1" s="3" t="s">
        <v>0</v>
      </c>
    </row>
    <row r="2" spans="1:8">
      <c r="A2" s="8"/>
      <c r="B2" s="8"/>
      <c r="C2" s="8"/>
      <c r="D2" s="8"/>
      <c r="E2" s="8"/>
      <c r="F2" s="8"/>
      <c r="G2" s="8"/>
    </row>
    <row r="3" spans="1:8" ht="18">
      <c r="A3" s="4" t="s">
        <v>1</v>
      </c>
      <c r="B3" s="9"/>
      <c r="C3" s="9"/>
      <c r="D3" s="9"/>
      <c r="E3" s="9"/>
      <c r="F3" s="9"/>
      <c r="G3" s="9"/>
    </row>
    <row r="4" spans="1:8" ht="18">
      <c r="A4" s="4" t="s">
        <v>2</v>
      </c>
      <c r="B4" s="9"/>
      <c r="C4" s="9"/>
      <c r="D4" s="9"/>
      <c r="E4" s="9"/>
      <c r="F4" s="9"/>
      <c r="G4" s="9"/>
    </row>
    <row r="5" spans="1:8" ht="18">
      <c r="A5" s="4" t="s">
        <v>144</v>
      </c>
      <c r="B5" s="9"/>
      <c r="C5" s="9"/>
      <c r="D5" s="9"/>
      <c r="E5" s="9"/>
      <c r="F5" s="9"/>
      <c r="G5" s="9"/>
    </row>
    <row r="6" spans="1:8" ht="22.5" customHeight="1" thickBot="1">
      <c r="A6" s="9"/>
      <c r="B6" s="10"/>
      <c r="C6" s="10"/>
      <c r="D6" s="10"/>
      <c r="E6" s="10"/>
      <c r="F6" s="10"/>
      <c r="G6" s="10"/>
    </row>
    <row r="7" spans="1:8" ht="13.5" customHeight="1" thickBot="1">
      <c r="A7" s="11"/>
      <c r="B7" s="151"/>
      <c r="C7" s="104"/>
      <c r="D7" s="104"/>
      <c r="E7" s="104"/>
      <c r="F7" s="104"/>
      <c r="G7" s="105"/>
    </row>
    <row r="8" spans="1:8" s="5" customFormat="1" ht="13.5" thickBot="1">
      <c r="A8" s="12" t="s">
        <v>4</v>
      </c>
      <c r="B8" s="14" t="s">
        <v>5</v>
      </c>
      <c r="C8" s="15" t="str">
        <f>_xlfn.CONCAT(MID(B8,1,4)+1,"-",MID((MID(B8,1,4)+2),3,4))</f>
        <v>2019-20</v>
      </c>
      <c r="D8" s="15" t="str">
        <f t="shared" ref="D8:G8" si="0">_xlfn.CONCAT(MID(C8,1,4)+1,"-",MID((MID(C8,1,4)+2),3,4))</f>
        <v>2020-21</v>
      </c>
      <c r="E8" s="15" t="str">
        <f t="shared" si="0"/>
        <v>2021-22</v>
      </c>
      <c r="F8" s="15" t="str">
        <f t="shared" si="0"/>
        <v>2022-23</v>
      </c>
      <c r="G8" s="16" t="str">
        <f t="shared" si="0"/>
        <v>2023-24</v>
      </c>
    </row>
    <row r="9" spans="1:8" s="22" customFormat="1" ht="16.5" customHeight="1">
      <c r="A9" s="17" t="s">
        <v>6</v>
      </c>
      <c r="B9" s="18">
        <v>81934.340210000009</v>
      </c>
      <c r="C9" s="19">
        <v>81063.608199999988</v>
      </c>
      <c r="D9" s="19">
        <v>83935.13754905964</v>
      </c>
      <c r="E9" s="19">
        <v>77595.102407159386</v>
      </c>
      <c r="F9" s="20">
        <v>81311.70892912407</v>
      </c>
      <c r="G9" s="21">
        <v>89300.635045292482</v>
      </c>
    </row>
    <row r="10" spans="1:8">
      <c r="A10" s="1" t="s">
        <v>7</v>
      </c>
      <c r="B10" s="24">
        <v>62708.769285000002</v>
      </c>
      <c r="C10" s="24">
        <v>61972.901024999999</v>
      </c>
      <c r="D10" s="24">
        <v>65473.884429999998</v>
      </c>
      <c r="E10" s="24">
        <v>60400</v>
      </c>
      <c r="F10" s="24">
        <v>65493.575349999992</v>
      </c>
      <c r="G10" s="25">
        <v>71495.682209999999</v>
      </c>
      <c r="H10" s="22"/>
    </row>
    <row r="11" spans="1:8">
      <c r="A11" s="1" t="s">
        <v>8</v>
      </c>
      <c r="B11" s="24">
        <v>13865.962</v>
      </c>
      <c r="C11" s="24">
        <v>14100.3442</v>
      </c>
      <c r="D11" s="24">
        <v>13394</v>
      </c>
      <c r="E11" s="24">
        <v>11683</v>
      </c>
      <c r="F11" s="24">
        <v>10617</v>
      </c>
      <c r="G11" s="25">
        <v>12527.0188</v>
      </c>
      <c r="H11" s="22"/>
    </row>
    <row r="12" spans="1:8">
      <c r="A12" s="1" t="s">
        <v>34</v>
      </c>
      <c r="B12" s="24">
        <v>4156.5997499999994</v>
      </c>
      <c r="C12" s="24">
        <v>3831.6182749999998</v>
      </c>
      <c r="D12" s="24">
        <v>3950.4960000000001</v>
      </c>
      <c r="E12" s="24">
        <v>4243.4868471943573</v>
      </c>
      <c r="F12" s="24">
        <v>3943.0168187595532</v>
      </c>
      <c r="G12" s="25">
        <v>4010.2256714776877</v>
      </c>
      <c r="H12" s="22"/>
    </row>
    <row r="13" spans="1:8">
      <c r="A13" s="1" t="s">
        <v>38</v>
      </c>
      <c r="B13" s="24">
        <v>578.38900000000001</v>
      </c>
      <c r="C13" s="24">
        <v>500.1046</v>
      </c>
      <c r="D13" s="24">
        <v>500</v>
      </c>
      <c r="E13" s="24">
        <v>600</v>
      </c>
      <c r="F13" s="24">
        <v>600</v>
      </c>
      <c r="G13" s="25">
        <v>600</v>
      </c>
      <c r="H13" s="22"/>
    </row>
    <row r="14" spans="1:8">
      <c r="A14" s="1" t="s">
        <v>36</v>
      </c>
      <c r="B14" s="24">
        <v>511.73387499999995</v>
      </c>
      <c r="C14" s="24">
        <v>544.69939999999997</v>
      </c>
      <c r="D14" s="24">
        <v>503.26354303440365</v>
      </c>
      <c r="E14" s="24">
        <v>555.88015454993729</v>
      </c>
      <c r="F14" s="24">
        <v>546.13264007250621</v>
      </c>
      <c r="G14" s="25">
        <v>556.46870569077657</v>
      </c>
      <c r="H14" s="22"/>
    </row>
    <row r="15" spans="1:8">
      <c r="A15" s="1" t="s">
        <v>9</v>
      </c>
      <c r="B15" s="24">
        <f t="shared" ref="B15:G15" si="1">+B9-SUM(B10:B14)</f>
        <v>112.88630000001285</v>
      </c>
      <c r="C15" s="24">
        <f t="shared" si="1"/>
        <v>113.94069999999192</v>
      </c>
      <c r="D15" s="62">
        <f t="shared" si="1"/>
        <v>113.4935760252265</v>
      </c>
      <c r="E15" s="24">
        <f t="shared" si="1"/>
        <v>112.73540541507828</v>
      </c>
      <c r="F15" s="62">
        <f t="shared" si="1"/>
        <v>111.98412029200699</v>
      </c>
      <c r="G15" s="25">
        <f t="shared" si="1"/>
        <v>111.2396581240173</v>
      </c>
    </row>
    <row r="16" spans="1:8" s="22" customFormat="1" ht="16.5" customHeight="1">
      <c r="A16" s="17" t="s">
        <v>11</v>
      </c>
      <c r="B16" s="18">
        <v>48089.341681666665</v>
      </c>
      <c r="C16" s="19">
        <v>49617.962386666666</v>
      </c>
      <c r="D16" s="19">
        <v>47998.225757701453</v>
      </c>
      <c r="E16" s="19">
        <v>52224.553859229833</v>
      </c>
      <c r="F16" s="19">
        <v>49776.341945697997</v>
      </c>
      <c r="G16" s="163">
        <v>49908.422097345705</v>
      </c>
    </row>
    <row r="17" spans="1:8">
      <c r="A17" s="1" t="s">
        <v>12</v>
      </c>
      <c r="B17" s="24">
        <v>30283.074800000002</v>
      </c>
      <c r="C17" s="24">
        <v>30487.164399999998</v>
      </c>
      <c r="D17" s="24">
        <v>28200</v>
      </c>
      <c r="E17" s="24">
        <v>32389.798293657641</v>
      </c>
      <c r="F17" s="24">
        <v>29221.120735410579</v>
      </c>
      <c r="G17" s="25">
        <v>31034.718355206896</v>
      </c>
      <c r="H17" s="22"/>
    </row>
    <row r="18" spans="1:8">
      <c r="A18" s="1" t="s">
        <v>13</v>
      </c>
      <c r="B18" s="24">
        <v>10071.431274999999</v>
      </c>
      <c r="C18" s="24">
        <v>11606.207425000001</v>
      </c>
      <c r="D18" s="24">
        <v>11757.907247034784</v>
      </c>
      <c r="E18" s="24">
        <v>11701.994829532168</v>
      </c>
      <c r="F18" s="24">
        <v>11981.015224543911</v>
      </c>
      <c r="G18" s="25">
        <v>9997.0835072847512</v>
      </c>
      <c r="H18" s="22"/>
    </row>
    <row r="19" spans="1:8">
      <c r="A19" s="1" t="s">
        <v>14</v>
      </c>
      <c r="B19" s="24">
        <v>5325.3919999999998</v>
      </c>
      <c r="C19" s="24">
        <v>4966.6264000000001</v>
      </c>
      <c r="D19" s="24">
        <v>5566</v>
      </c>
      <c r="E19" s="24">
        <v>5700</v>
      </c>
      <c r="F19" s="24">
        <v>5866.666666666667</v>
      </c>
      <c r="G19" s="25">
        <v>6236.6666666666661</v>
      </c>
      <c r="H19" s="22"/>
    </row>
    <row r="20" spans="1:8">
      <c r="A20" s="1" t="s">
        <v>125</v>
      </c>
      <c r="B20" s="24">
        <v>581.78300000000002</v>
      </c>
      <c r="C20" s="24">
        <v>876.84460000000001</v>
      </c>
      <c r="D20" s="24">
        <v>915</v>
      </c>
      <c r="E20" s="24">
        <v>708.64133888052993</v>
      </c>
      <c r="F20" s="24">
        <v>800</v>
      </c>
      <c r="G20" s="25">
        <v>837.5</v>
      </c>
      <c r="H20" s="22"/>
    </row>
    <row r="21" spans="1:8">
      <c r="A21" s="1" t="s">
        <v>59</v>
      </c>
      <c r="B21" s="24">
        <v>885.70699999999999</v>
      </c>
      <c r="C21" s="24">
        <v>727.76755000000003</v>
      </c>
      <c r="D21" s="24">
        <v>691.52534400000002</v>
      </c>
      <c r="E21" s="24">
        <v>768.82264463307013</v>
      </c>
      <c r="F21" s="24">
        <v>948.35444356018047</v>
      </c>
      <c r="G21" s="25">
        <v>810.46402264387802</v>
      </c>
      <c r="H21" s="22"/>
    </row>
    <row r="22" spans="1:8">
      <c r="A22" s="1" t="s">
        <v>37</v>
      </c>
      <c r="B22" s="24">
        <v>453.03750000000002</v>
      </c>
      <c r="C22" s="24">
        <v>411.0958333333333</v>
      </c>
      <c r="D22" s="24">
        <v>385.82916666666665</v>
      </c>
      <c r="E22" s="24">
        <v>379.19830008969194</v>
      </c>
      <c r="F22" s="24">
        <v>379.82655460261037</v>
      </c>
      <c r="G22" s="25">
        <v>387.82722624241524</v>
      </c>
      <c r="H22" s="22"/>
    </row>
    <row r="23" spans="1:8">
      <c r="A23" s="1" t="s">
        <v>62</v>
      </c>
      <c r="B23" s="24">
        <v>226.27504000000002</v>
      </c>
      <c r="C23" s="24">
        <v>295.22752000000003</v>
      </c>
      <c r="D23" s="24">
        <v>250</v>
      </c>
      <c r="E23" s="24">
        <v>253.10020509267019</v>
      </c>
      <c r="F23" s="24">
        <v>266.61976483706974</v>
      </c>
      <c r="G23" s="25">
        <v>272.72129066593629</v>
      </c>
      <c r="H23" s="22"/>
    </row>
    <row r="24" spans="1:8">
      <c r="A24" s="1" t="s">
        <v>9</v>
      </c>
      <c r="B24" s="24">
        <f>+B16-SUM(B17:B23)</f>
        <v>262.64106666666339</v>
      </c>
      <c r="C24" s="24">
        <f t="shared" ref="C24:G24" si="2">+C16-SUM(C17:C23)</f>
        <v>247.02865833334363</v>
      </c>
      <c r="D24" s="62">
        <f t="shared" si="2"/>
        <v>231.96399999999994</v>
      </c>
      <c r="E24" s="24">
        <f t="shared" si="2"/>
        <v>322.99824734405411</v>
      </c>
      <c r="F24" s="62">
        <f t="shared" si="2"/>
        <v>312.73855607698351</v>
      </c>
      <c r="G24" s="25">
        <f t="shared" si="2"/>
        <v>331.44102863517037</v>
      </c>
    </row>
    <row r="25" spans="1:8" s="22" customFormat="1" ht="16.5" customHeight="1">
      <c r="A25" s="17" t="s">
        <v>15</v>
      </c>
      <c r="B25" s="18">
        <v>21300.518363125</v>
      </c>
      <c r="C25" s="19">
        <v>19231.036275499999</v>
      </c>
      <c r="D25" s="19">
        <v>19706.781546849958</v>
      </c>
      <c r="E25" s="19">
        <v>18859.901929935804</v>
      </c>
      <c r="F25" s="19">
        <v>19187.218630904146</v>
      </c>
      <c r="G25" s="163">
        <v>18713.008361743527</v>
      </c>
    </row>
    <row r="26" spans="1:8">
      <c r="A26" s="1" t="s">
        <v>16</v>
      </c>
      <c r="B26" s="24">
        <v>7152.8802999999998</v>
      </c>
      <c r="C26" s="24">
        <v>5931.22</v>
      </c>
      <c r="D26" s="24">
        <v>6200</v>
      </c>
      <c r="E26" s="24">
        <v>5010.585280364251</v>
      </c>
      <c r="F26" s="24">
        <v>5747.3783874314386</v>
      </c>
      <c r="G26" s="25">
        <v>5586.4611924408018</v>
      </c>
      <c r="H26" s="22"/>
    </row>
    <row r="27" spans="1:8">
      <c r="A27" s="1" t="s">
        <v>17</v>
      </c>
      <c r="B27" s="24">
        <v>4350.7012999999997</v>
      </c>
      <c r="C27" s="24">
        <v>3984.6010999999999</v>
      </c>
      <c r="D27" s="24">
        <v>4000</v>
      </c>
      <c r="E27" s="24">
        <v>4412.2001295806085</v>
      </c>
      <c r="F27" s="24">
        <v>4170.2639391640523</v>
      </c>
      <c r="G27" s="25">
        <v>4264.7687298661431</v>
      </c>
      <c r="H27" s="22"/>
    </row>
    <row r="28" spans="1:8">
      <c r="A28" s="1" t="s">
        <v>18</v>
      </c>
      <c r="B28" s="24">
        <v>4006.7343000000001</v>
      </c>
      <c r="C28" s="24">
        <v>3606.2593000000002</v>
      </c>
      <c r="D28" s="24">
        <v>4100</v>
      </c>
      <c r="E28" s="24">
        <v>3732.6219069027607</v>
      </c>
      <c r="F28" s="24">
        <v>3457.9418657027772</v>
      </c>
      <c r="G28" s="25">
        <v>3228.4303042259926</v>
      </c>
      <c r="H28" s="22"/>
    </row>
    <row r="29" spans="1:8">
      <c r="A29" s="1" t="s">
        <v>19</v>
      </c>
      <c r="B29" s="24">
        <v>2879.1003999999998</v>
      </c>
      <c r="C29" s="24">
        <v>2921.9470000000001</v>
      </c>
      <c r="D29" s="24">
        <v>2678.2655053763438</v>
      </c>
      <c r="E29" s="24">
        <v>2882.0102446808505</v>
      </c>
      <c r="F29" s="24">
        <v>2875.4701493045304</v>
      </c>
      <c r="G29" s="25">
        <v>2698.792266675453</v>
      </c>
      <c r="H29" s="22"/>
    </row>
    <row r="30" spans="1:8">
      <c r="A30" s="1" t="s">
        <v>20</v>
      </c>
      <c r="B30" s="24">
        <v>1426.6568</v>
      </c>
      <c r="C30" s="24">
        <v>1471.7632000000001</v>
      </c>
      <c r="D30" s="24">
        <v>1430</v>
      </c>
      <c r="E30" s="24">
        <v>1360.0835654955367</v>
      </c>
      <c r="F30" s="24">
        <v>1536.8944290099564</v>
      </c>
      <c r="G30" s="25">
        <v>1420</v>
      </c>
      <c r="H30" s="22"/>
    </row>
    <row r="31" spans="1:8">
      <c r="A31" s="1" t="s">
        <v>21</v>
      </c>
      <c r="B31" s="24">
        <v>700.92280000000005</v>
      </c>
      <c r="C31" s="24">
        <v>570.69159999999999</v>
      </c>
      <c r="D31" s="24">
        <v>586.37199999999996</v>
      </c>
      <c r="E31" s="24">
        <v>681.89700000000005</v>
      </c>
      <c r="F31" s="24">
        <v>596.83299999999997</v>
      </c>
      <c r="G31" s="25">
        <v>698.73040688398601</v>
      </c>
      <c r="H31" s="22"/>
    </row>
    <row r="32" spans="1:8">
      <c r="A32" s="1" t="s">
        <v>126</v>
      </c>
      <c r="B32" s="24">
        <v>425.05469999999997</v>
      </c>
      <c r="C32" s="24">
        <v>396.30776000000003</v>
      </c>
      <c r="D32" s="24">
        <v>386.09381373611131</v>
      </c>
      <c r="E32" s="24">
        <v>433.84584317973935</v>
      </c>
      <c r="F32" s="24">
        <v>446.31026176662112</v>
      </c>
      <c r="G32" s="25">
        <v>444.91163530177869</v>
      </c>
      <c r="H32" s="22"/>
    </row>
    <row r="33" spans="1:8">
      <c r="A33" s="1" t="s">
        <v>63</v>
      </c>
      <c r="B33" s="24">
        <v>128.15737999999999</v>
      </c>
      <c r="C33" s="24">
        <v>129.14632</v>
      </c>
      <c r="D33" s="24">
        <v>125</v>
      </c>
      <c r="E33" s="24">
        <v>125.9293946491977</v>
      </c>
      <c r="F33" s="24">
        <v>130.64697324598853</v>
      </c>
      <c r="G33" s="25">
        <v>135.64697324598853</v>
      </c>
      <c r="H33" s="22"/>
    </row>
    <row r="34" spans="1:8">
      <c r="A34" s="1" t="s">
        <v>9</v>
      </c>
      <c r="B34" s="24">
        <f>+B25-SUM(B26:B33)</f>
        <v>230.31038312499732</v>
      </c>
      <c r="C34" s="24">
        <f t="shared" ref="C34:G34" si="3">+C25-SUM(C26:C33)</f>
        <v>219.09999550000066</v>
      </c>
      <c r="D34" s="62">
        <f t="shared" si="3"/>
        <v>201.0502277375017</v>
      </c>
      <c r="E34" s="24">
        <f t="shared" si="3"/>
        <v>220.72856508285986</v>
      </c>
      <c r="F34" s="62">
        <f t="shared" si="3"/>
        <v>225.4796252787819</v>
      </c>
      <c r="G34" s="25">
        <f t="shared" si="3"/>
        <v>235.26685310338144</v>
      </c>
    </row>
    <row r="35" spans="1:8" s="22" customFormat="1" ht="16.5" customHeight="1">
      <c r="A35" s="17" t="s">
        <v>22</v>
      </c>
      <c r="B35" s="18">
        <v>18518.503064054385</v>
      </c>
      <c r="C35" s="19">
        <v>18481.837160277315</v>
      </c>
      <c r="D35" s="19">
        <v>19190.466814514402</v>
      </c>
      <c r="E35" s="19">
        <v>19300.360135248724</v>
      </c>
      <c r="F35" s="19">
        <v>17904.227455214197</v>
      </c>
      <c r="G35" s="163">
        <v>20078.887963538695</v>
      </c>
    </row>
    <row r="36" spans="1:8">
      <c r="A36" s="1" t="s">
        <v>23</v>
      </c>
      <c r="B36" s="24">
        <v>7511.2233999999999</v>
      </c>
      <c r="C36" s="24">
        <v>7143.4328999999998</v>
      </c>
      <c r="D36" s="24">
        <v>7381.3040183213025</v>
      </c>
      <c r="E36" s="24">
        <v>7653.222643452551</v>
      </c>
      <c r="F36" s="24">
        <v>7731.7548698870769</v>
      </c>
      <c r="G36" s="25">
        <v>7811.0724185859481</v>
      </c>
    </row>
    <row r="37" spans="1:8">
      <c r="A37" s="1" t="s">
        <v>24</v>
      </c>
      <c r="B37" s="24">
        <v>4703.9639999999999</v>
      </c>
      <c r="C37" s="24">
        <v>5509.1539999999995</v>
      </c>
      <c r="D37" s="24">
        <v>6804.136082474226</v>
      </c>
      <c r="E37" s="24">
        <v>6032.6876288659805</v>
      </c>
      <c r="F37" s="24">
        <v>5624.2193468381865</v>
      </c>
      <c r="G37" s="25">
        <v>6266.2821309082128</v>
      </c>
    </row>
    <row r="38" spans="1:8">
      <c r="A38" s="1" t="s">
        <v>25</v>
      </c>
      <c r="B38" s="24">
        <v>2175.3233</v>
      </c>
      <c r="C38" s="24">
        <v>1929.1972000000001</v>
      </c>
      <c r="D38" s="24">
        <v>1065</v>
      </c>
      <c r="E38" s="24">
        <v>1800</v>
      </c>
      <c r="F38" s="24">
        <v>635</v>
      </c>
      <c r="G38" s="25">
        <v>2000</v>
      </c>
    </row>
    <row r="39" spans="1:8">
      <c r="A39" s="1" t="s">
        <v>35</v>
      </c>
      <c r="B39" s="24">
        <v>1128.1234800000002</v>
      </c>
      <c r="C39" s="24">
        <v>952.94416000000001</v>
      </c>
      <c r="D39" s="24">
        <v>1016.3159929537712</v>
      </c>
      <c r="E39" s="24">
        <v>1092.7043937124531</v>
      </c>
      <c r="F39" s="24">
        <v>1137.6421259423641</v>
      </c>
      <c r="G39" s="25">
        <v>1148.1642090427526</v>
      </c>
    </row>
    <row r="40" spans="1:8">
      <c r="A40" s="1" t="s">
        <v>124</v>
      </c>
      <c r="B40" s="24">
        <v>859.04613152173897</v>
      </c>
      <c r="C40" s="24">
        <v>768.5923725133689</v>
      </c>
      <c r="D40" s="24">
        <v>838.4267587165773</v>
      </c>
      <c r="E40" s="24">
        <v>758.17923711340211</v>
      </c>
      <c r="F40" s="24">
        <v>724.60797651417965</v>
      </c>
      <c r="G40" s="25">
        <v>780.5425190144382</v>
      </c>
    </row>
    <row r="41" spans="1:8">
      <c r="A41" s="1" t="s">
        <v>145</v>
      </c>
      <c r="B41" s="24">
        <v>397.14269999999999</v>
      </c>
      <c r="C41" s="24">
        <v>390.60140000000001</v>
      </c>
      <c r="D41" s="24">
        <v>375</v>
      </c>
      <c r="E41" s="24">
        <v>390.36885245901647</v>
      </c>
      <c r="F41" s="24">
        <v>394.27254098360663</v>
      </c>
      <c r="G41" s="25">
        <v>398.21526639344268</v>
      </c>
    </row>
    <row r="42" spans="1:8">
      <c r="A42" s="1" t="s">
        <v>39</v>
      </c>
      <c r="B42" s="24">
        <v>361.60719166666667</v>
      </c>
      <c r="C42" s="24">
        <v>361.33068750000007</v>
      </c>
      <c r="D42" s="24">
        <v>342.52084583333328</v>
      </c>
      <c r="E42" s="24">
        <v>309.63867499999998</v>
      </c>
      <c r="F42" s="24">
        <v>338.51420441294312</v>
      </c>
      <c r="G42" s="25">
        <v>356.94046765177245</v>
      </c>
    </row>
    <row r="43" spans="1:8">
      <c r="A43" s="1" t="s">
        <v>26</v>
      </c>
      <c r="B43" s="24">
        <v>380.360725</v>
      </c>
      <c r="C43" s="24">
        <v>385.75937499999998</v>
      </c>
      <c r="D43" s="24">
        <v>377.32500000000005</v>
      </c>
      <c r="E43" s="24">
        <v>330</v>
      </c>
      <c r="F43" s="24">
        <v>330</v>
      </c>
      <c r="G43" s="25">
        <v>330</v>
      </c>
    </row>
    <row r="44" spans="1:8">
      <c r="A44" s="1" t="s">
        <v>9</v>
      </c>
      <c r="B44" s="24">
        <f t="shared" ref="B44:G44" si="4">+B35-SUM(B36:B43)</f>
        <v>1001.7121358659824</v>
      </c>
      <c r="C44" s="24">
        <f t="shared" si="4"/>
        <v>1040.8250652639435</v>
      </c>
      <c r="D44" s="24">
        <f t="shared" si="4"/>
        <v>990.4381162151949</v>
      </c>
      <c r="E44" s="24">
        <f t="shared" si="4"/>
        <v>933.55870464531836</v>
      </c>
      <c r="F44" s="24">
        <f t="shared" si="4"/>
        <v>988.21639063584007</v>
      </c>
      <c r="G44" s="25">
        <f t="shared" si="4"/>
        <v>987.67095194212743</v>
      </c>
    </row>
    <row r="45" spans="1:8" ht="6" customHeight="1" thickBot="1">
      <c r="A45" s="26"/>
      <c r="B45" s="27"/>
      <c r="C45" s="28"/>
      <c r="D45" s="28"/>
      <c r="E45" s="28"/>
      <c r="F45" s="29"/>
      <c r="G45" s="29"/>
    </row>
    <row r="46" spans="1:8" ht="13.5" thickBot="1">
      <c r="A46" s="164" t="s">
        <v>27</v>
      </c>
      <c r="B46" s="108">
        <v>169842.70331884606</v>
      </c>
      <c r="C46" s="109">
        <v>168394.44402244399</v>
      </c>
      <c r="D46" s="109">
        <v>170830.61166812544</v>
      </c>
      <c r="E46" s="109">
        <v>167979.91833157375</v>
      </c>
      <c r="F46" s="110">
        <v>168179.49696094042</v>
      </c>
      <c r="G46" s="111">
        <v>178000.95346792042</v>
      </c>
    </row>
    <row r="47" spans="1:8" ht="15" customHeight="1">
      <c r="A47" s="30" t="s">
        <v>28</v>
      </c>
      <c r="B47" s="31"/>
      <c r="C47" s="31"/>
      <c r="D47" s="31"/>
      <c r="E47" s="31"/>
      <c r="F47" s="31"/>
      <c r="G47" s="31"/>
    </row>
    <row r="48" spans="1:8">
      <c r="G48" s="23"/>
    </row>
  </sheetData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/>
  </sheetPr>
  <dimension ref="A1:O38"/>
  <sheetViews>
    <sheetView showGridLines="0" workbookViewId="0">
      <pane ySplit="8" topLeftCell="A9" activePane="bottomLeft" state="frozen"/>
      <selection pane="bottomLeft"/>
    </sheetView>
  </sheetViews>
  <sheetFormatPr baseColWidth="10" defaultColWidth="11.42578125" defaultRowHeight="12.75"/>
  <cols>
    <col min="1" max="1" width="6" style="1" customWidth="1"/>
    <col min="2" max="2" width="0.7109375" style="1" customWidth="1"/>
    <col min="3" max="3" width="19.5703125" style="1" bestFit="1" customWidth="1"/>
    <col min="4" max="4" width="9.7109375" style="2" customWidth="1"/>
    <col min="5" max="13" width="9.7109375" style="1" customWidth="1"/>
    <col min="14" max="16384" width="11.42578125" style="1"/>
  </cols>
  <sheetData>
    <row r="1" spans="1:13" ht="30">
      <c r="C1" s="5"/>
      <c r="M1" s="3" t="s">
        <v>29</v>
      </c>
    </row>
    <row r="2" spans="1:13">
      <c r="C2" s="5"/>
    </row>
    <row r="3" spans="1:13" ht="18">
      <c r="A3" s="4" t="s">
        <v>30</v>
      </c>
      <c r="B3" s="4"/>
    </row>
    <row r="4" spans="1:13" ht="18">
      <c r="A4" s="4" t="s">
        <v>2</v>
      </c>
      <c r="B4" s="4"/>
    </row>
    <row r="5" spans="1:13" ht="18">
      <c r="A5" s="4" t="s">
        <v>146</v>
      </c>
      <c r="B5" s="4"/>
    </row>
    <row r="6" spans="1:13" ht="13.5" thickBot="1"/>
    <row r="7" spans="1:13" ht="13.5" thickBot="1">
      <c r="A7" s="32"/>
      <c r="B7" s="32"/>
      <c r="C7" s="32"/>
      <c r="D7" s="112" t="s">
        <v>31</v>
      </c>
      <c r="E7" s="113"/>
      <c r="F7" s="113"/>
      <c r="G7" s="113"/>
      <c r="H7" s="113"/>
      <c r="I7" s="113"/>
      <c r="J7" s="113"/>
      <c r="K7" s="113"/>
      <c r="L7" s="113"/>
      <c r="M7" s="114"/>
    </row>
    <row r="8" spans="1:13" ht="13.5" thickBot="1">
      <c r="A8" s="84" t="s">
        <v>32</v>
      </c>
      <c r="B8" s="84"/>
      <c r="C8" s="85" t="s">
        <v>33</v>
      </c>
      <c r="D8" s="86" t="s">
        <v>147</v>
      </c>
      <c r="E8" s="87" t="str">
        <f t="shared" ref="E8:M8" si="0">_xlfn.CONCAT(MID(D8,1,4)+1,"-",MID((MID(D8,1,4)+2),3,4))</f>
        <v>2015-16</v>
      </c>
      <c r="F8" s="87" t="str">
        <f t="shared" si="0"/>
        <v>2016-17</v>
      </c>
      <c r="G8" s="87" t="str">
        <f t="shared" si="0"/>
        <v>2017-18</v>
      </c>
      <c r="H8" s="87" t="str">
        <f t="shared" si="0"/>
        <v>2018-19</v>
      </c>
      <c r="I8" s="87" t="str">
        <f t="shared" si="0"/>
        <v>2019-20</v>
      </c>
      <c r="J8" s="87" t="str">
        <f t="shared" si="0"/>
        <v>2020-21</v>
      </c>
      <c r="K8" s="87" t="str">
        <f t="shared" si="0"/>
        <v>2021-22</v>
      </c>
      <c r="L8" s="87" t="str">
        <f t="shared" si="0"/>
        <v>2022-23</v>
      </c>
      <c r="M8" s="84" t="str">
        <f t="shared" si="0"/>
        <v>2023-24</v>
      </c>
    </row>
    <row r="9" spans="1:13">
      <c r="A9" s="34">
        <v>1</v>
      </c>
      <c r="B9" s="32"/>
      <c r="C9" s="32" t="s">
        <v>7</v>
      </c>
      <c r="D9" s="35">
        <v>53152.804080000002</v>
      </c>
      <c r="E9" s="35">
        <v>54241.744380000004</v>
      </c>
      <c r="F9" s="35">
        <v>55371.252225000004</v>
      </c>
      <c r="G9" s="35">
        <v>57076.661529999998</v>
      </c>
      <c r="H9" s="35">
        <v>62708.769285000002</v>
      </c>
      <c r="I9" s="35">
        <v>61972.901024999999</v>
      </c>
      <c r="J9" s="35">
        <v>65473.884429999998</v>
      </c>
      <c r="K9" s="35">
        <v>60400</v>
      </c>
      <c r="L9" s="35">
        <v>65493.575349999992</v>
      </c>
      <c r="M9" s="36">
        <v>71495.682209999999</v>
      </c>
    </row>
    <row r="10" spans="1:13">
      <c r="A10" s="34">
        <v>2</v>
      </c>
      <c r="B10" s="32"/>
      <c r="C10" s="32" t="s">
        <v>12</v>
      </c>
      <c r="D10" s="35">
        <v>27240.5219</v>
      </c>
      <c r="E10" s="35">
        <v>31090.0419</v>
      </c>
      <c r="F10" s="35">
        <v>27819.176200000002</v>
      </c>
      <c r="G10" s="35">
        <v>33432.498899999999</v>
      </c>
      <c r="H10" s="35">
        <v>30283.074800000002</v>
      </c>
      <c r="I10" s="35">
        <v>30487.164399999998</v>
      </c>
      <c r="J10" s="35">
        <v>28200</v>
      </c>
      <c r="K10" s="35">
        <v>32389.798293657641</v>
      </c>
      <c r="L10" s="35">
        <v>29221.120735410579</v>
      </c>
      <c r="M10" s="37">
        <v>31034.718355206896</v>
      </c>
    </row>
    <row r="11" spans="1:13">
      <c r="A11" s="34">
        <v>3</v>
      </c>
      <c r="B11" s="32"/>
      <c r="C11" s="32" t="s">
        <v>8</v>
      </c>
      <c r="D11" s="35">
        <v>13333.343500000001</v>
      </c>
      <c r="E11" s="35">
        <v>14008.7814</v>
      </c>
      <c r="F11" s="35">
        <v>14634.389300000001</v>
      </c>
      <c r="G11" s="35">
        <v>13824.0725</v>
      </c>
      <c r="H11" s="35">
        <v>13865.962</v>
      </c>
      <c r="I11" s="35">
        <v>14100.3442</v>
      </c>
      <c r="J11" s="35">
        <v>13394</v>
      </c>
      <c r="K11" s="35">
        <v>11683</v>
      </c>
      <c r="L11" s="35">
        <v>10617</v>
      </c>
      <c r="M11" s="37">
        <v>12527.0188</v>
      </c>
    </row>
    <row r="12" spans="1:13">
      <c r="A12" s="34">
        <v>4</v>
      </c>
      <c r="B12" s="32"/>
      <c r="C12" s="32" t="s">
        <v>13</v>
      </c>
      <c r="D12" s="35">
        <v>11356.07675</v>
      </c>
      <c r="E12" s="35">
        <v>12324.362975</v>
      </c>
      <c r="F12" s="35">
        <v>11368.848775</v>
      </c>
      <c r="G12" s="35">
        <v>10543.635025</v>
      </c>
      <c r="H12" s="35">
        <v>10071.431274999999</v>
      </c>
      <c r="I12" s="35">
        <v>11606.207425000001</v>
      </c>
      <c r="J12" s="35">
        <v>11757.907247034784</v>
      </c>
      <c r="K12" s="35">
        <v>11701.994829532168</v>
      </c>
      <c r="L12" s="35">
        <v>11981.015224543911</v>
      </c>
      <c r="M12" s="37">
        <v>9997.0835072847512</v>
      </c>
    </row>
    <row r="13" spans="1:13">
      <c r="A13" s="34">
        <v>5</v>
      </c>
      <c r="B13" s="32"/>
      <c r="C13" s="32" t="s">
        <v>23</v>
      </c>
      <c r="D13" s="35">
        <v>6383.2618000000002</v>
      </c>
      <c r="E13" s="35">
        <v>6514.9754000000003</v>
      </c>
      <c r="F13" s="35">
        <v>7142.9795999999997</v>
      </c>
      <c r="G13" s="35">
        <v>7346.7331999999997</v>
      </c>
      <c r="H13" s="35">
        <v>7511.2233999999999</v>
      </c>
      <c r="I13" s="35">
        <v>7143.4328999999998</v>
      </c>
      <c r="J13" s="35">
        <v>7381.3040183213025</v>
      </c>
      <c r="K13" s="35">
        <v>7653.222643452551</v>
      </c>
      <c r="L13" s="35">
        <v>7731.7548698870769</v>
      </c>
      <c r="M13" s="37">
        <v>7811.0724185859481</v>
      </c>
    </row>
    <row r="14" spans="1:13">
      <c r="A14" s="34">
        <v>6</v>
      </c>
      <c r="B14" s="32"/>
      <c r="C14" s="32" t="s">
        <v>24</v>
      </c>
      <c r="D14" s="35">
        <v>3744.4769999999999</v>
      </c>
      <c r="E14" s="35">
        <v>3649.567</v>
      </c>
      <c r="F14" s="35">
        <v>4962.1580000000004</v>
      </c>
      <c r="G14" s="35">
        <v>4596.8130000000001</v>
      </c>
      <c r="H14" s="35">
        <v>4703.9639999999999</v>
      </c>
      <c r="I14" s="35">
        <v>5509.1539999999995</v>
      </c>
      <c r="J14" s="35">
        <v>6804.136082474226</v>
      </c>
      <c r="K14" s="35">
        <v>6032.6876288659805</v>
      </c>
      <c r="L14" s="35">
        <v>5624.2193468381865</v>
      </c>
      <c r="M14" s="37">
        <v>6266.2821309082128</v>
      </c>
    </row>
    <row r="15" spans="1:13">
      <c r="A15" s="34">
        <v>7</v>
      </c>
      <c r="B15" s="32"/>
      <c r="C15" s="32" t="s">
        <v>14</v>
      </c>
      <c r="D15" s="35">
        <v>5449.8670000000002</v>
      </c>
      <c r="E15" s="35">
        <v>5830.3380999999999</v>
      </c>
      <c r="F15" s="35">
        <v>6160.9435999999996</v>
      </c>
      <c r="G15" s="35">
        <v>5813.2237999999998</v>
      </c>
      <c r="H15" s="35">
        <v>5325.3919999999998</v>
      </c>
      <c r="I15" s="35">
        <v>4966.6264000000001</v>
      </c>
      <c r="J15" s="35">
        <v>5566</v>
      </c>
      <c r="K15" s="35">
        <v>5700</v>
      </c>
      <c r="L15" s="35">
        <v>5866.666666666667</v>
      </c>
      <c r="M15" s="37">
        <v>6236.6666666666661</v>
      </c>
    </row>
    <row r="16" spans="1:13">
      <c r="A16" s="34">
        <v>8</v>
      </c>
      <c r="B16" s="32"/>
      <c r="C16" s="32" t="s">
        <v>16</v>
      </c>
      <c r="D16" s="35">
        <v>5268.2160999999996</v>
      </c>
      <c r="E16" s="35">
        <v>5785.7759999999998</v>
      </c>
      <c r="F16" s="35">
        <v>7456.8976000000002</v>
      </c>
      <c r="G16" s="35">
        <v>7559.768</v>
      </c>
      <c r="H16" s="35">
        <v>7152.8802999999998</v>
      </c>
      <c r="I16" s="35">
        <v>5931.22</v>
      </c>
      <c r="J16" s="35">
        <v>6200</v>
      </c>
      <c r="K16" s="35">
        <v>5010.585280364251</v>
      </c>
      <c r="L16" s="35">
        <v>5747.3783874314386</v>
      </c>
      <c r="M16" s="37">
        <v>5586.4611924408018</v>
      </c>
    </row>
    <row r="17" spans="1:15">
      <c r="A17" s="34">
        <v>9</v>
      </c>
      <c r="B17" s="32"/>
      <c r="C17" s="32" t="s">
        <v>17</v>
      </c>
      <c r="D17" s="35">
        <v>3636.4007000000001</v>
      </c>
      <c r="E17" s="35">
        <v>2772.0392999999999</v>
      </c>
      <c r="F17" s="35">
        <v>3635.2948999999999</v>
      </c>
      <c r="G17" s="35">
        <v>4484.5814</v>
      </c>
      <c r="H17" s="35">
        <v>4350.7012999999997</v>
      </c>
      <c r="I17" s="35">
        <v>3984.6010999999999</v>
      </c>
      <c r="J17" s="35">
        <v>4000</v>
      </c>
      <c r="K17" s="35">
        <v>4412.2001295806085</v>
      </c>
      <c r="L17" s="35">
        <v>4170.2639391640523</v>
      </c>
      <c r="M17" s="37">
        <v>4264.7687298661431</v>
      </c>
    </row>
    <row r="18" spans="1:15">
      <c r="A18" s="34">
        <v>10</v>
      </c>
      <c r="B18" s="32"/>
      <c r="C18" s="32" t="s">
        <v>34</v>
      </c>
      <c r="D18" s="35">
        <v>2988.3103000000001</v>
      </c>
      <c r="E18" s="35">
        <v>3533.3852499999998</v>
      </c>
      <c r="F18" s="35">
        <v>4236.9295999999995</v>
      </c>
      <c r="G18" s="35">
        <v>4275.1471750000001</v>
      </c>
      <c r="H18" s="35">
        <v>4156.5997499999994</v>
      </c>
      <c r="I18" s="35">
        <v>3831.6182749999998</v>
      </c>
      <c r="J18" s="35">
        <v>3950.4960000000001</v>
      </c>
      <c r="K18" s="35">
        <v>4243.4868471943573</v>
      </c>
      <c r="L18" s="35">
        <v>3943.0168187595532</v>
      </c>
      <c r="M18" s="37">
        <v>4010.2256714776877</v>
      </c>
    </row>
    <row r="19" spans="1:15">
      <c r="A19" s="34">
        <v>11</v>
      </c>
      <c r="B19" s="32"/>
      <c r="C19" s="32" t="s">
        <v>18</v>
      </c>
      <c r="D19" s="35">
        <v>3310.0758999999998</v>
      </c>
      <c r="E19" s="35">
        <v>3409.7809999999999</v>
      </c>
      <c r="F19" s="35">
        <v>3684.2089999999998</v>
      </c>
      <c r="G19" s="35">
        <v>3733.7260999999999</v>
      </c>
      <c r="H19" s="35">
        <v>4006.7343000000001</v>
      </c>
      <c r="I19" s="35">
        <v>3606.2593000000002</v>
      </c>
      <c r="J19" s="35">
        <v>4100</v>
      </c>
      <c r="K19" s="35">
        <v>3732.6219069027607</v>
      </c>
      <c r="L19" s="35">
        <v>3457.9418657027772</v>
      </c>
      <c r="M19" s="37">
        <v>3228.4303042259926</v>
      </c>
    </row>
    <row r="20" spans="1:15">
      <c r="A20" s="34">
        <v>12</v>
      </c>
      <c r="B20" s="32"/>
      <c r="C20" s="32" t="s">
        <v>19</v>
      </c>
      <c r="D20" s="35">
        <v>1897.6828</v>
      </c>
      <c r="E20" s="35">
        <v>2130.4220999999998</v>
      </c>
      <c r="F20" s="35">
        <v>2555.2981</v>
      </c>
      <c r="G20" s="35">
        <v>2642.2854000000002</v>
      </c>
      <c r="H20" s="35">
        <v>2879.1003999999998</v>
      </c>
      <c r="I20" s="35">
        <v>2921.9470000000001</v>
      </c>
      <c r="J20" s="35">
        <v>2678.2655053763438</v>
      </c>
      <c r="K20" s="35">
        <v>2882.0102446808505</v>
      </c>
      <c r="L20" s="35">
        <v>2875.4701493045304</v>
      </c>
      <c r="M20" s="37">
        <v>2698.792266675453</v>
      </c>
    </row>
    <row r="21" spans="1:15" ht="13.5" thickBot="1">
      <c r="A21" s="34">
        <v>13</v>
      </c>
      <c r="B21" s="32"/>
      <c r="C21" s="32" t="s">
        <v>25</v>
      </c>
      <c r="D21" s="35">
        <v>1728.0433</v>
      </c>
      <c r="E21" s="35">
        <v>1289.0844999999999</v>
      </c>
      <c r="F21" s="35">
        <v>1117.4045000000001</v>
      </c>
      <c r="G21" s="35">
        <v>1623.8487</v>
      </c>
      <c r="H21" s="35">
        <v>2175.3233</v>
      </c>
      <c r="I21" s="35">
        <v>1929.1972000000001</v>
      </c>
      <c r="J21" s="35">
        <v>1065</v>
      </c>
      <c r="K21" s="35">
        <v>1800</v>
      </c>
      <c r="L21" s="35">
        <v>635</v>
      </c>
      <c r="M21" s="37">
        <v>2000</v>
      </c>
    </row>
    <row r="22" spans="1:15" ht="13.5" thickBot="1">
      <c r="A22" s="119">
        <v>14</v>
      </c>
      <c r="B22" s="32"/>
      <c r="C22" s="120" t="s">
        <v>20</v>
      </c>
      <c r="D22" s="121">
        <v>1475.0612000000001</v>
      </c>
      <c r="E22" s="121">
        <v>1440.1723999999999</v>
      </c>
      <c r="F22" s="121">
        <v>1371.8963000000001</v>
      </c>
      <c r="G22" s="121">
        <v>1560.6803</v>
      </c>
      <c r="H22" s="121">
        <v>1426.6568</v>
      </c>
      <c r="I22" s="121">
        <v>1471.7632000000001</v>
      </c>
      <c r="J22" s="121">
        <v>1430</v>
      </c>
      <c r="K22" s="121">
        <v>1360.0835654955367</v>
      </c>
      <c r="L22" s="121">
        <v>1536.8944290099564</v>
      </c>
      <c r="M22" s="122">
        <v>1420</v>
      </c>
      <c r="O22" s="168"/>
    </row>
    <row r="23" spans="1:15">
      <c r="A23" s="34">
        <v>15</v>
      </c>
      <c r="B23" s="32"/>
      <c r="C23" s="32" t="s">
        <v>35</v>
      </c>
      <c r="D23" s="35">
        <v>788.16920000000005</v>
      </c>
      <c r="E23" s="35">
        <v>913.35598000000005</v>
      </c>
      <c r="F23" s="35">
        <v>833.55420000000004</v>
      </c>
      <c r="G23" s="35">
        <v>861.69458000000009</v>
      </c>
      <c r="H23" s="35">
        <v>1128.1234800000002</v>
      </c>
      <c r="I23" s="35">
        <v>952.94416000000001</v>
      </c>
      <c r="J23" s="35">
        <v>1016.3159929537712</v>
      </c>
      <c r="K23" s="35">
        <v>1092.7043937124531</v>
      </c>
      <c r="L23" s="35">
        <v>1137.6421259423641</v>
      </c>
      <c r="M23" s="37">
        <v>1148.1642090427526</v>
      </c>
    </row>
    <row r="24" spans="1:15">
      <c r="A24" s="34">
        <v>16</v>
      </c>
      <c r="B24" s="32"/>
      <c r="C24" s="32" t="s">
        <v>125</v>
      </c>
      <c r="D24" s="35">
        <v>552.49239999999998</v>
      </c>
      <c r="E24" s="35">
        <v>535.15869999999995</v>
      </c>
      <c r="F24" s="35">
        <v>510.32580000000002</v>
      </c>
      <c r="G24" s="35">
        <v>533.36969999999997</v>
      </c>
      <c r="H24" s="35">
        <v>581.78300000000002</v>
      </c>
      <c r="I24" s="35">
        <v>876.84460000000001</v>
      </c>
      <c r="J24" s="35">
        <v>915</v>
      </c>
      <c r="K24" s="35">
        <v>708.64133888052993</v>
      </c>
      <c r="L24" s="35">
        <v>800</v>
      </c>
      <c r="M24" s="37">
        <v>837.5</v>
      </c>
    </row>
    <row r="25" spans="1:15">
      <c r="A25" s="34">
        <v>17</v>
      </c>
      <c r="B25" s="32"/>
      <c r="C25" s="32" t="s">
        <v>59</v>
      </c>
      <c r="D25" s="35">
        <v>776.16860000000008</v>
      </c>
      <c r="E25" s="35">
        <v>826.77254999999991</v>
      </c>
      <c r="F25" s="35">
        <v>1061.8431499999999</v>
      </c>
      <c r="G25" s="35">
        <v>783.04590000000007</v>
      </c>
      <c r="H25" s="35">
        <v>885.70699999999999</v>
      </c>
      <c r="I25" s="35">
        <v>727.76755000000003</v>
      </c>
      <c r="J25" s="35">
        <v>691.52534400000002</v>
      </c>
      <c r="K25" s="35">
        <v>768.82264463307013</v>
      </c>
      <c r="L25" s="35">
        <v>948.35444356018047</v>
      </c>
      <c r="M25" s="37">
        <v>810.46402264387802</v>
      </c>
    </row>
    <row r="26" spans="1:15">
      <c r="A26" s="34">
        <v>18</v>
      </c>
      <c r="B26" s="32"/>
      <c r="C26" s="32" t="s">
        <v>124</v>
      </c>
      <c r="D26" s="35">
        <v>757.95107689839563</v>
      </c>
      <c r="E26" s="35">
        <v>775.1668968817205</v>
      </c>
      <c r="F26" s="35">
        <v>766.33130141304343</v>
      </c>
      <c r="G26" s="35">
        <v>729.50569135135106</v>
      </c>
      <c r="H26" s="35">
        <v>859.04613152173897</v>
      </c>
      <c r="I26" s="35">
        <v>768.5923725133689</v>
      </c>
      <c r="J26" s="35">
        <v>838.4267587165773</v>
      </c>
      <c r="K26" s="35">
        <v>758.17923711340211</v>
      </c>
      <c r="L26" s="35">
        <v>724.60797651417965</v>
      </c>
      <c r="M26" s="37">
        <v>780.5425190144382</v>
      </c>
    </row>
    <row r="27" spans="1:15">
      <c r="A27" s="34">
        <v>19</v>
      </c>
      <c r="B27" s="32"/>
      <c r="C27" s="32" t="s">
        <v>21</v>
      </c>
      <c r="D27" s="35">
        <v>664.99950000000001</v>
      </c>
      <c r="E27" s="35">
        <v>565</v>
      </c>
      <c r="F27" s="35">
        <v>509.99959999999999</v>
      </c>
      <c r="G27" s="35">
        <v>699.61239999999998</v>
      </c>
      <c r="H27" s="35">
        <v>700.92280000000005</v>
      </c>
      <c r="I27" s="35">
        <v>570.69159999999999</v>
      </c>
      <c r="J27" s="35">
        <v>586.37199999999996</v>
      </c>
      <c r="K27" s="35">
        <v>681.89700000000005</v>
      </c>
      <c r="L27" s="35">
        <v>596.83299999999997</v>
      </c>
      <c r="M27" s="37">
        <v>698.73040688398601</v>
      </c>
    </row>
    <row r="28" spans="1:15">
      <c r="A28" s="34">
        <v>20</v>
      </c>
      <c r="B28" s="32"/>
      <c r="C28" s="32" t="s">
        <v>38</v>
      </c>
      <c r="D28" s="35">
        <v>650.39829999999995</v>
      </c>
      <c r="E28" s="35">
        <v>500.1259</v>
      </c>
      <c r="F28" s="35">
        <v>525</v>
      </c>
      <c r="G28" s="35">
        <v>571.51279999999997</v>
      </c>
      <c r="H28" s="35">
        <v>578.38900000000001</v>
      </c>
      <c r="I28" s="35">
        <v>500.1046</v>
      </c>
      <c r="J28" s="35">
        <v>500</v>
      </c>
      <c r="K28" s="35">
        <v>600</v>
      </c>
      <c r="L28" s="35">
        <v>600</v>
      </c>
      <c r="M28" s="37">
        <v>600</v>
      </c>
    </row>
    <row r="29" spans="1:15">
      <c r="A29" s="34">
        <v>21</v>
      </c>
      <c r="B29" s="32"/>
      <c r="C29" s="32" t="s">
        <v>36</v>
      </c>
      <c r="D29" s="35">
        <v>644.13154999999995</v>
      </c>
      <c r="E29" s="35">
        <v>644.59055000000001</v>
      </c>
      <c r="F29" s="35">
        <v>639.55690000000004</v>
      </c>
      <c r="G29" s="35">
        <v>591.68082499999991</v>
      </c>
      <c r="H29" s="35">
        <v>511.73387499999995</v>
      </c>
      <c r="I29" s="35">
        <v>544.69939999999997</v>
      </c>
      <c r="J29" s="35">
        <v>503.26354303440365</v>
      </c>
      <c r="K29" s="35">
        <v>555.88015454993729</v>
      </c>
      <c r="L29" s="35">
        <v>546.13264007250621</v>
      </c>
      <c r="M29" s="37">
        <v>556.46870569077657</v>
      </c>
    </row>
    <row r="30" spans="1:15">
      <c r="A30" s="34">
        <v>22</v>
      </c>
      <c r="B30" s="32"/>
      <c r="C30" s="32" t="s">
        <v>126</v>
      </c>
      <c r="D30" s="35">
        <v>397.55412000000001</v>
      </c>
      <c r="E30" s="35">
        <v>402.40506000000005</v>
      </c>
      <c r="F30" s="35">
        <v>412.25182000000001</v>
      </c>
      <c r="G30" s="35">
        <v>416.12202000000002</v>
      </c>
      <c r="H30" s="35">
        <v>425.05469999999997</v>
      </c>
      <c r="I30" s="35">
        <v>396.30776000000003</v>
      </c>
      <c r="J30" s="35">
        <v>386.09381373611131</v>
      </c>
      <c r="K30" s="35">
        <v>433.84584317973935</v>
      </c>
      <c r="L30" s="35">
        <v>446.31026176662112</v>
      </c>
      <c r="M30" s="37">
        <v>444.91163530177869</v>
      </c>
    </row>
    <row r="31" spans="1:15">
      <c r="A31" s="34">
        <v>23</v>
      </c>
      <c r="B31" s="32"/>
      <c r="C31" s="32" t="s">
        <v>145</v>
      </c>
      <c r="D31" s="35">
        <v>334.87099999999998</v>
      </c>
      <c r="E31" s="35">
        <v>370.6123</v>
      </c>
      <c r="F31" s="35">
        <v>279.3877</v>
      </c>
      <c r="G31" s="35">
        <v>381.7013</v>
      </c>
      <c r="H31" s="35">
        <v>397.14269999999999</v>
      </c>
      <c r="I31" s="35">
        <v>390.60140000000001</v>
      </c>
      <c r="J31" s="35">
        <v>375</v>
      </c>
      <c r="K31" s="35">
        <v>390.36885245901647</v>
      </c>
      <c r="L31" s="35">
        <v>394.27254098360663</v>
      </c>
      <c r="M31" s="37">
        <v>398.21526639344268</v>
      </c>
    </row>
    <row r="32" spans="1:15">
      <c r="A32" s="34">
        <v>24</v>
      </c>
      <c r="B32" s="32"/>
      <c r="C32" s="32" t="s">
        <v>37</v>
      </c>
      <c r="D32" s="35">
        <v>844.88710000000003</v>
      </c>
      <c r="E32" s="35">
        <v>761.98080000000004</v>
      </c>
      <c r="F32" s="35">
        <v>537.54340000000002</v>
      </c>
      <c r="G32" s="35">
        <v>638.23249999999996</v>
      </c>
      <c r="H32" s="35">
        <v>453.03750000000002</v>
      </c>
      <c r="I32" s="35">
        <v>411.0958333333333</v>
      </c>
      <c r="J32" s="35">
        <v>385.82916666666665</v>
      </c>
      <c r="K32" s="35">
        <v>379.19830008969194</v>
      </c>
      <c r="L32" s="35">
        <v>379.82655460261037</v>
      </c>
      <c r="M32" s="37">
        <v>387.82722624241524</v>
      </c>
    </row>
    <row r="33" spans="1:13">
      <c r="A33" s="34">
        <v>25</v>
      </c>
      <c r="B33" s="32"/>
      <c r="C33" s="32" t="s">
        <v>39</v>
      </c>
      <c r="D33" s="35">
        <v>258.67540028350516</v>
      </c>
      <c r="E33" s="35">
        <v>284.78814649484536</v>
      </c>
      <c r="F33" s="35">
        <v>245.80514538659796</v>
      </c>
      <c r="G33" s="35">
        <v>293.5914537628866</v>
      </c>
      <c r="H33" s="35">
        <v>361.60719166666667</v>
      </c>
      <c r="I33" s="35">
        <v>361.33068750000007</v>
      </c>
      <c r="J33" s="35">
        <v>342.52084583333328</v>
      </c>
      <c r="K33" s="35">
        <v>309.63867499999998</v>
      </c>
      <c r="L33" s="35">
        <v>338.51420441294312</v>
      </c>
      <c r="M33" s="37">
        <v>356.94046765177245</v>
      </c>
    </row>
    <row r="34" spans="1:13">
      <c r="A34" s="34" t="s">
        <v>10</v>
      </c>
      <c r="B34" s="32"/>
      <c r="C34" s="32" t="s">
        <v>40</v>
      </c>
      <c r="D34" s="35">
        <f t="shared" ref="D34:M34" si="1">D36-SUM(D9:D33)</f>
        <v>2745.6688073317055</v>
      </c>
      <c r="E34" s="35">
        <f t="shared" si="1"/>
        <v>2672.5767929656722</v>
      </c>
      <c r="F34" s="35">
        <f t="shared" si="1"/>
        <v>2382.2897211302188</v>
      </c>
      <c r="G34" s="35">
        <f t="shared" si="1"/>
        <v>2492.9304194446013</v>
      </c>
      <c r="H34" s="35">
        <f t="shared" si="1"/>
        <v>2342.3430306577648</v>
      </c>
      <c r="I34" s="35">
        <f t="shared" si="1"/>
        <v>2431.0276340973505</v>
      </c>
      <c r="J34" s="35">
        <f t="shared" si="1"/>
        <v>2289.2709199779201</v>
      </c>
      <c r="K34" s="35">
        <f t="shared" si="1"/>
        <v>2299.0505222291977</v>
      </c>
      <c r="L34" s="35">
        <f t="shared" si="1"/>
        <v>2365.6854303666623</v>
      </c>
      <c r="M34" s="37">
        <f t="shared" si="1"/>
        <v>2403.9867557166144</v>
      </c>
    </row>
    <row r="35" spans="1:13" ht="7.5" customHeight="1" thickBot="1">
      <c r="A35" s="34"/>
      <c r="B35" s="32"/>
      <c r="C35" s="32"/>
      <c r="D35" s="35"/>
      <c r="E35" s="35"/>
      <c r="F35" s="35"/>
      <c r="G35" s="35"/>
      <c r="H35" s="35"/>
      <c r="I35" s="35"/>
      <c r="J35" s="35"/>
      <c r="K35" s="35"/>
      <c r="L35" s="35"/>
      <c r="M35" s="38"/>
    </row>
    <row r="36" spans="1:13" ht="13.5" thickBot="1">
      <c r="A36" s="115" t="s">
        <v>27</v>
      </c>
      <c r="B36" s="116"/>
      <c r="C36" s="116"/>
      <c r="D36" s="117">
        <v>150380.10938451361</v>
      </c>
      <c r="E36" s="117">
        <v>157273.0053813422</v>
      </c>
      <c r="F36" s="117">
        <v>160221.5664379299</v>
      </c>
      <c r="G36" s="117">
        <v>167506.67461955885</v>
      </c>
      <c r="H36" s="117">
        <v>169842.70331884612</v>
      </c>
      <c r="I36" s="117">
        <v>168394.44402244405</v>
      </c>
      <c r="J36" s="117">
        <v>170830.61166812544</v>
      </c>
      <c r="K36" s="117">
        <v>167979.91833157369</v>
      </c>
      <c r="L36" s="117">
        <v>168179.49696094042</v>
      </c>
      <c r="M36" s="118">
        <v>178000.95346792039</v>
      </c>
    </row>
    <row r="37" spans="1:13" ht="15" customHeight="1">
      <c r="A37" s="31" t="s">
        <v>148</v>
      </c>
      <c r="B37" s="31"/>
      <c r="C37" s="31"/>
      <c r="D37" s="39"/>
      <c r="E37" s="31"/>
      <c r="F37" s="31"/>
      <c r="G37" s="31"/>
      <c r="J37" s="23"/>
      <c r="K37" s="23"/>
      <c r="L37" s="23"/>
    </row>
    <row r="38" spans="1:13" ht="11.45" customHeight="1">
      <c r="A38" s="30" t="s">
        <v>28</v>
      </c>
      <c r="B38" s="30"/>
      <c r="C38" s="30"/>
      <c r="D38" s="39"/>
      <c r="E38" s="31"/>
      <c r="F38" s="31"/>
      <c r="G38" s="31"/>
      <c r="J38" s="23"/>
      <c r="K38" s="23"/>
      <c r="L38" s="23"/>
    </row>
  </sheetData>
  <sortState xmlns:xlrd2="http://schemas.microsoft.com/office/spreadsheetml/2017/richdata2" ref="N9:R28">
    <sortCondition descending="1" ref="R9:R28"/>
  </sortState>
  <phoneticPr fontId="2" type="noConversion"/>
  <printOptions horizontalCentered="1" verticalCentered="1"/>
  <pageMargins left="0.59055118110236227" right="0.59055118110236227" top="0.98555118110236228" bottom="0.59055118110236227" header="0" footer="0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D4B34"/>
  </sheetPr>
  <dimension ref="A1:H55"/>
  <sheetViews>
    <sheetView showGridLines="0" zoomScale="90" zoomScaleNormal="9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26.5703125" style="1" customWidth="1"/>
    <col min="2" max="7" width="10.85546875" style="1" customWidth="1"/>
    <col min="8" max="16384" width="11.42578125" style="1"/>
  </cols>
  <sheetData>
    <row r="1" spans="1:8" ht="30">
      <c r="B1" s="7"/>
      <c r="C1" s="7"/>
      <c r="D1" s="7"/>
      <c r="E1" s="7"/>
      <c r="F1" s="7"/>
      <c r="G1" s="3" t="s">
        <v>41</v>
      </c>
    </row>
    <row r="3" spans="1:8" ht="18">
      <c r="A3" s="4" t="s">
        <v>42</v>
      </c>
      <c r="B3" s="9"/>
      <c r="C3" s="9"/>
      <c r="D3" s="9"/>
      <c r="E3" s="9"/>
      <c r="F3" s="9"/>
      <c r="G3" s="9"/>
    </row>
    <row r="4" spans="1:8" ht="18">
      <c r="A4" s="4" t="s">
        <v>43</v>
      </c>
      <c r="B4" s="9"/>
      <c r="C4" s="9"/>
      <c r="D4" s="9"/>
      <c r="E4" s="9"/>
      <c r="F4" s="9"/>
      <c r="G4" s="9"/>
    </row>
    <row r="5" spans="1:8" ht="18">
      <c r="A5" s="4" t="s">
        <v>149</v>
      </c>
      <c r="B5" s="9"/>
      <c r="C5" s="9"/>
      <c r="D5" s="9"/>
      <c r="E5" s="9"/>
      <c r="F5" s="9"/>
      <c r="G5" s="9"/>
    </row>
    <row r="6" spans="1:8" ht="15.75" thickBot="1">
      <c r="A6" s="9"/>
      <c r="B6" s="9"/>
      <c r="C6" s="9"/>
      <c r="D6" s="9"/>
    </row>
    <row r="7" spans="1:8" ht="13.5" thickBot="1">
      <c r="A7" s="11"/>
      <c r="B7" s="103" t="s">
        <v>44</v>
      </c>
      <c r="C7" s="104"/>
      <c r="D7" s="104"/>
      <c r="E7" s="104"/>
      <c r="F7" s="104"/>
      <c r="G7" s="105"/>
    </row>
    <row r="8" spans="1:8" s="5" customFormat="1" ht="13.5" thickBot="1">
      <c r="A8" s="13" t="s">
        <v>4</v>
      </c>
      <c r="B8" s="14" t="s">
        <v>5</v>
      </c>
      <c r="C8" s="15" t="str">
        <f t="shared" ref="C8:F8" si="0">_xlfn.CONCAT(MID(B8,1,4)+1,"-",MID((MID(B8,1,4)+2),3,4))</f>
        <v>2019-20</v>
      </c>
      <c r="D8" s="15" t="str">
        <f t="shared" si="0"/>
        <v>2020-21</v>
      </c>
      <c r="E8" s="15" t="str">
        <f t="shared" si="0"/>
        <v>2021-22</v>
      </c>
      <c r="F8" s="16" t="str">
        <f t="shared" si="0"/>
        <v>2022-23</v>
      </c>
      <c r="G8" s="40" t="str">
        <f>_xlfn.CONCAT(MID(F8,1,4)+1,"-",MID((MID(F8,1,4)+2),3,4),"*")</f>
        <v>2023-24*</v>
      </c>
    </row>
    <row r="9" spans="1:8" s="22" customFormat="1" ht="18" customHeight="1">
      <c r="A9" s="17" t="s">
        <v>6</v>
      </c>
      <c r="B9" s="18">
        <v>60597.142029999995</v>
      </c>
      <c r="C9" s="18">
        <v>57677.475969999992</v>
      </c>
      <c r="D9" s="18">
        <v>60829.307689999994</v>
      </c>
      <c r="E9" s="18">
        <v>56826.395239999998</v>
      </c>
      <c r="F9" s="18">
        <v>50587.966090000002</v>
      </c>
      <c r="G9" s="21">
        <v>66129.070470000006</v>
      </c>
    </row>
    <row r="10" spans="1:8">
      <c r="A10" s="1" t="s">
        <v>7</v>
      </c>
      <c r="B10" s="24">
        <v>42518.824149999993</v>
      </c>
      <c r="C10" s="24">
        <v>41005.189310000002</v>
      </c>
      <c r="D10" s="24">
        <v>44341.325079999995</v>
      </c>
      <c r="E10" s="24">
        <v>39640.119180000002</v>
      </c>
      <c r="F10" s="24">
        <v>36499.10959</v>
      </c>
      <c r="G10" s="25">
        <v>49028.031950000004</v>
      </c>
    </row>
    <row r="11" spans="1:8">
      <c r="A11" s="1" t="s">
        <v>8</v>
      </c>
      <c r="B11" s="24">
        <v>13501.551959999999</v>
      </c>
      <c r="C11" s="24">
        <v>12639.344279999999</v>
      </c>
      <c r="D11" s="24">
        <v>12827.502090000002</v>
      </c>
      <c r="E11" s="24">
        <v>12002.63449</v>
      </c>
      <c r="F11" s="24">
        <v>10471.475560000001</v>
      </c>
      <c r="G11" s="25">
        <v>11909.55307</v>
      </c>
      <c r="H11" s="41"/>
    </row>
    <row r="12" spans="1:8">
      <c r="A12" s="1" t="s">
        <v>34</v>
      </c>
      <c r="B12" s="24">
        <v>4014.7546399999997</v>
      </c>
      <c r="C12" s="24">
        <v>3560.8726099999994</v>
      </c>
      <c r="D12" s="24">
        <v>3173.5517300000001</v>
      </c>
      <c r="E12" s="24">
        <v>4596.0980799999998</v>
      </c>
      <c r="F12" s="24">
        <v>2907.1154599999995</v>
      </c>
      <c r="G12" s="25">
        <v>4576.4743099999996</v>
      </c>
    </row>
    <row r="13" spans="1:8">
      <c r="A13" s="1" t="s">
        <v>36</v>
      </c>
      <c r="B13" s="24">
        <v>484.58182000000005</v>
      </c>
      <c r="C13" s="24">
        <v>447.90633000000003</v>
      </c>
      <c r="D13" s="24">
        <v>460.61228</v>
      </c>
      <c r="E13" s="24">
        <v>549.05957999999998</v>
      </c>
      <c r="F13" s="24">
        <v>675.59230000000002</v>
      </c>
      <c r="G13" s="25">
        <v>579.52971000000002</v>
      </c>
    </row>
    <row r="14" spans="1:8">
      <c r="A14" s="42" t="s">
        <v>9</v>
      </c>
      <c r="B14" s="43">
        <f>B9-SUM(B10:B13)</f>
        <v>77.429460000006657</v>
      </c>
      <c r="C14" s="43">
        <f t="shared" ref="C14:G14" si="1">C9-SUM(C10:C13)</f>
        <v>24.163439999996626</v>
      </c>
      <c r="D14" s="43">
        <f t="shared" si="1"/>
        <v>26.316509999996924</v>
      </c>
      <c r="E14" s="43">
        <f t="shared" si="1"/>
        <v>38.483909999995376</v>
      </c>
      <c r="F14" s="43">
        <f t="shared" si="1"/>
        <v>34.673180000005232</v>
      </c>
      <c r="G14" s="44">
        <f t="shared" si="1"/>
        <v>35.481429999999818</v>
      </c>
    </row>
    <row r="15" spans="1:8" s="22" customFormat="1" ht="18" customHeight="1">
      <c r="A15" s="17" t="s">
        <v>11</v>
      </c>
      <c r="B15" s="45">
        <v>41533.461930000005</v>
      </c>
      <c r="C15" s="45">
        <v>40361.378990000005</v>
      </c>
      <c r="D15" s="45">
        <v>39179.078110000002</v>
      </c>
      <c r="E15" s="45">
        <v>43950.833310000002</v>
      </c>
      <c r="F15" s="45">
        <v>43544.742019999998</v>
      </c>
      <c r="G15" s="46">
        <v>40615.03858</v>
      </c>
    </row>
    <row r="16" spans="1:8">
      <c r="A16" s="1" t="s">
        <v>12</v>
      </c>
      <c r="B16" s="24">
        <v>28283.075100000002</v>
      </c>
      <c r="C16" s="24">
        <v>26537.164860000004</v>
      </c>
      <c r="D16" s="24">
        <v>24558.018919999999</v>
      </c>
      <c r="E16" s="24">
        <v>28185.942040000002</v>
      </c>
      <c r="F16" s="24">
        <v>28273.725109999999</v>
      </c>
      <c r="G16" s="25">
        <v>24963.70002</v>
      </c>
      <c r="H16" s="41"/>
    </row>
    <row r="17" spans="1:8">
      <c r="A17" s="1" t="s">
        <v>14</v>
      </c>
      <c r="B17" s="24">
        <v>6022.3920399999997</v>
      </c>
      <c r="C17" s="24">
        <v>5313.6263600000002</v>
      </c>
      <c r="D17" s="24">
        <v>5951.9191499999997</v>
      </c>
      <c r="E17" s="24">
        <v>7244.4193099999993</v>
      </c>
      <c r="F17" s="24">
        <v>6344.6533999999992</v>
      </c>
      <c r="G17" s="25">
        <v>6976.8085500000007</v>
      </c>
    </row>
    <row r="18" spans="1:8">
      <c r="A18" s="1" t="s">
        <v>13</v>
      </c>
      <c r="B18" s="24">
        <v>5530.4440100000002</v>
      </c>
      <c r="C18" s="24">
        <v>6795.7763199999981</v>
      </c>
      <c r="D18" s="24">
        <v>6820.9966700000004</v>
      </c>
      <c r="E18" s="24">
        <v>6761.9174499999999</v>
      </c>
      <c r="F18" s="24">
        <v>6893.3545299999996</v>
      </c>
      <c r="G18" s="25">
        <v>6693.1819299999997</v>
      </c>
    </row>
    <row r="19" spans="1:8">
      <c r="A19" s="1" t="s">
        <v>59</v>
      </c>
      <c r="B19" s="24">
        <v>864.12076000000002</v>
      </c>
      <c r="C19" s="24">
        <v>660.68265999999994</v>
      </c>
      <c r="D19" s="24">
        <v>721.56133</v>
      </c>
      <c r="E19" s="24">
        <v>752.36918000000003</v>
      </c>
      <c r="F19" s="24">
        <v>969.06786999999997</v>
      </c>
      <c r="G19" s="25">
        <v>1045.82546</v>
      </c>
    </row>
    <row r="20" spans="1:8">
      <c r="A20" s="1" t="s">
        <v>125</v>
      </c>
      <c r="B20" s="24">
        <v>491.78307999999998</v>
      </c>
      <c r="C20" s="24">
        <v>750.3445999999999</v>
      </c>
      <c r="D20" s="24">
        <v>777.90000999999995</v>
      </c>
      <c r="E20" s="24">
        <v>606.70002999999997</v>
      </c>
      <c r="F20" s="24">
        <v>706.69998999999996</v>
      </c>
      <c r="G20" s="25">
        <v>568.79998000000001</v>
      </c>
    </row>
    <row r="21" spans="1:8">
      <c r="A21" s="42" t="s">
        <v>9</v>
      </c>
      <c r="B21" s="43">
        <f>B15-SUM(B16:B20)</f>
        <v>341.646940000006</v>
      </c>
      <c r="C21" s="43">
        <f t="shared" ref="C21:G21" si="2">C15-SUM(C16:C20)</f>
        <v>303.78419000000576</v>
      </c>
      <c r="D21" s="43">
        <f t="shared" si="2"/>
        <v>348.68203000001085</v>
      </c>
      <c r="E21" s="43">
        <f t="shared" si="2"/>
        <v>399.48530000000028</v>
      </c>
      <c r="F21" s="43">
        <f t="shared" si="2"/>
        <v>357.24112000000605</v>
      </c>
      <c r="G21" s="44">
        <f t="shared" si="2"/>
        <v>366.72263999999268</v>
      </c>
      <c r="H21" s="88"/>
    </row>
    <row r="22" spans="1:8" s="22" customFormat="1" ht="18" customHeight="1">
      <c r="A22" s="17" t="s">
        <v>15</v>
      </c>
      <c r="B22" s="18">
        <v>17681.614379999999</v>
      </c>
      <c r="C22" s="18">
        <v>16082.58922</v>
      </c>
      <c r="D22" s="18">
        <v>16722.435129999998</v>
      </c>
      <c r="E22" s="18">
        <v>15777.554370000003</v>
      </c>
      <c r="F22" s="18">
        <v>15127.422699999999</v>
      </c>
      <c r="G22" s="46">
        <v>14512.244079999999</v>
      </c>
    </row>
    <row r="23" spans="1:8">
      <c r="A23" s="1" t="s">
        <v>16</v>
      </c>
      <c r="B23" s="24">
        <v>6811.5927600000005</v>
      </c>
      <c r="C23" s="24">
        <v>5506.2199700000001</v>
      </c>
      <c r="D23" s="24">
        <v>5873.1908800000001</v>
      </c>
      <c r="E23" s="24">
        <v>4699.0123600000006</v>
      </c>
      <c r="F23" s="24">
        <v>5332.7005799999997</v>
      </c>
      <c r="G23" s="25">
        <v>4686.5934999999999</v>
      </c>
    </row>
    <row r="24" spans="1:8">
      <c r="A24" s="1" t="s">
        <v>18</v>
      </c>
      <c r="B24" s="24">
        <v>3606.7343299999998</v>
      </c>
      <c r="C24" s="24">
        <v>3213.25927</v>
      </c>
      <c r="D24" s="24">
        <v>3687.7675899999999</v>
      </c>
      <c r="E24" s="24">
        <v>3357.3273299999996</v>
      </c>
      <c r="F24" s="24">
        <v>3016.1170199999997</v>
      </c>
      <c r="G24" s="25">
        <v>3275.0004500000005</v>
      </c>
    </row>
    <row r="25" spans="1:8">
      <c r="A25" s="1" t="s">
        <v>17</v>
      </c>
      <c r="B25" s="24">
        <v>2676.7012399999999</v>
      </c>
      <c r="C25" s="24">
        <v>2954.6010799999999</v>
      </c>
      <c r="D25" s="24">
        <v>3019.5875999999998</v>
      </c>
      <c r="E25" s="24">
        <v>3264.8561799999998</v>
      </c>
      <c r="F25" s="24">
        <v>2726.8500100000001</v>
      </c>
      <c r="G25" s="25">
        <v>2970.7166900000002</v>
      </c>
    </row>
    <row r="26" spans="1:8">
      <c r="A26" s="1" t="s">
        <v>19</v>
      </c>
      <c r="B26" s="24">
        <v>2794.1004199999998</v>
      </c>
      <c r="C26" s="24">
        <v>2736.9469600000002</v>
      </c>
      <c r="D26" s="24">
        <v>2490.7869200000005</v>
      </c>
      <c r="E26" s="24">
        <v>2695.7248</v>
      </c>
      <c r="F26" s="24">
        <v>2466.2150799999999</v>
      </c>
      <c r="G26" s="25">
        <v>2060.36168</v>
      </c>
    </row>
    <row r="27" spans="1:8">
      <c r="A27" s="1" t="s">
        <v>20</v>
      </c>
      <c r="B27" s="24">
        <v>1091.6568400000001</v>
      </c>
      <c r="C27" s="24">
        <v>1103.7632000000001</v>
      </c>
      <c r="D27" s="24">
        <v>1084.2971199999999</v>
      </c>
      <c r="E27" s="24">
        <v>1033.72092</v>
      </c>
      <c r="F27" s="24">
        <v>950.21736999999996</v>
      </c>
      <c r="G27" s="25">
        <v>983.39614000000006</v>
      </c>
    </row>
    <row r="28" spans="1:8">
      <c r="A28" s="1" t="s">
        <v>21</v>
      </c>
      <c r="B28" s="24">
        <v>569.04192</v>
      </c>
      <c r="C28" s="24">
        <v>463.81644</v>
      </c>
      <c r="D28" s="24">
        <v>476.33480000000009</v>
      </c>
      <c r="E28" s="24">
        <v>549.6998000000001</v>
      </c>
      <c r="F28" s="24">
        <v>484.75437999999997</v>
      </c>
      <c r="G28" s="25">
        <v>418.11568999999997</v>
      </c>
    </row>
    <row r="29" spans="1:8">
      <c r="A29" s="42" t="s">
        <v>9</v>
      </c>
      <c r="B29" s="43">
        <f t="shared" ref="B29:G29" si="3">B22-SUM(B23:B28)</f>
        <v>131.78686999999991</v>
      </c>
      <c r="C29" s="43">
        <f t="shared" si="3"/>
        <v>103.98229999999785</v>
      </c>
      <c r="D29" s="43">
        <f t="shared" si="3"/>
        <v>90.470219999999244</v>
      </c>
      <c r="E29" s="43">
        <f t="shared" si="3"/>
        <v>177.21298000000388</v>
      </c>
      <c r="F29" s="43">
        <f t="shared" si="3"/>
        <v>150.56826000000001</v>
      </c>
      <c r="G29" s="44">
        <f t="shared" si="3"/>
        <v>118.05992999999762</v>
      </c>
    </row>
    <row r="30" spans="1:8" s="22" customFormat="1" ht="18" customHeight="1">
      <c r="A30" s="17" t="s">
        <v>22</v>
      </c>
      <c r="B30" s="18">
        <v>13856.121210000001</v>
      </c>
      <c r="C30" s="18">
        <v>13602.628480000003</v>
      </c>
      <c r="D30" s="18">
        <v>14335.840479999999</v>
      </c>
      <c r="E30" s="18">
        <v>13786.50915</v>
      </c>
      <c r="F30" s="18">
        <v>13659.994269999999</v>
      </c>
      <c r="G30" s="46">
        <v>16016.730230000003</v>
      </c>
    </row>
    <row r="31" spans="1:8">
      <c r="A31" s="1" t="s">
        <v>24</v>
      </c>
      <c r="B31" s="24">
        <v>4454.2639500000005</v>
      </c>
      <c r="C31" s="24">
        <v>5355.1540100000002</v>
      </c>
      <c r="D31" s="24">
        <v>6503.0120099999995</v>
      </c>
      <c r="E31" s="24">
        <v>5851.7070100000001</v>
      </c>
      <c r="F31" s="24">
        <v>6140.9369999999999</v>
      </c>
      <c r="G31" s="25">
        <v>6370.3704299999999</v>
      </c>
    </row>
    <row r="32" spans="1:8">
      <c r="A32" s="1" t="s">
        <v>23</v>
      </c>
      <c r="B32" s="24">
        <v>3801.2234100000001</v>
      </c>
      <c r="C32" s="24">
        <v>3812.4328999999993</v>
      </c>
      <c r="D32" s="24">
        <v>3984.2105999999994</v>
      </c>
      <c r="E32" s="24">
        <v>4022.0060699999999</v>
      </c>
      <c r="F32" s="24">
        <v>3419.4733700000002</v>
      </c>
      <c r="G32" s="25">
        <v>5590.0000000000009</v>
      </c>
    </row>
    <row r="33" spans="1:8">
      <c r="A33" s="1" t="s">
        <v>25</v>
      </c>
      <c r="B33" s="24">
        <v>2108.3233399999999</v>
      </c>
      <c r="C33" s="24">
        <v>1662.19721</v>
      </c>
      <c r="D33" s="24">
        <v>847.5491300000001</v>
      </c>
      <c r="E33" s="24">
        <v>1144.49062</v>
      </c>
      <c r="F33" s="24">
        <v>931.08778000000007</v>
      </c>
      <c r="G33" s="25">
        <v>1315.1064099999999</v>
      </c>
    </row>
    <row r="34" spans="1:8">
      <c r="A34" s="1" t="s">
        <v>124</v>
      </c>
      <c r="B34" s="24">
        <v>843.41954999999996</v>
      </c>
      <c r="C34" s="24">
        <v>772.2078600000001</v>
      </c>
      <c r="D34" s="24">
        <v>817.97559000000001</v>
      </c>
      <c r="E34" s="24">
        <v>735.43387999999993</v>
      </c>
      <c r="F34" s="24">
        <v>793.46089000000006</v>
      </c>
      <c r="G34" s="25">
        <v>817.36324999999988</v>
      </c>
    </row>
    <row r="35" spans="1:8">
      <c r="A35" s="1" t="s">
        <v>35</v>
      </c>
      <c r="B35" s="24">
        <v>1072.6907100000001</v>
      </c>
      <c r="C35" s="24">
        <v>778.66084000000001</v>
      </c>
      <c r="D35" s="24">
        <v>954.84482999999989</v>
      </c>
      <c r="E35" s="24">
        <v>932.57725000000005</v>
      </c>
      <c r="F35" s="24">
        <v>1011.44203</v>
      </c>
      <c r="G35" s="25">
        <v>795.87653999999998</v>
      </c>
    </row>
    <row r="36" spans="1:8">
      <c r="A36" s="1" t="s">
        <v>39</v>
      </c>
      <c r="B36" s="24">
        <v>383.11442</v>
      </c>
      <c r="C36" s="24">
        <v>333.75240000000002</v>
      </c>
      <c r="D36" s="24">
        <v>304.60163000000006</v>
      </c>
      <c r="E36" s="24">
        <v>247.72153999999998</v>
      </c>
      <c r="F36" s="24">
        <v>335.52005000000003</v>
      </c>
      <c r="G36" s="25">
        <v>306.33998000000003</v>
      </c>
    </row>
    <row r="37" spans="1:8">
      <c r="A37" s="42" t="s">
        <v>9</v>
      </c>
      <c r="B37" s="43">
        <f t="shared" ref="B37:G37" si="4">B30-SUM(B31:B36)</f>
        <v>1193.0858299999982</v>
      </c>
      <c r="C37" s="43">
        <f t="shared" si="4"/>
        <v>888.22326000000248</v>
      </c>
      <c r="D37" s="43">
        <f t="shared" si="4"/>
        <v>923.6466900000014</v>
      </c>
      <c r="E37" s="43">
        <f t="shared" si="4"/>
        <v>852.5727799999986</v>
      </c>
      <c r="F37" s="43">
        <f t="shared" si="4"/>
        <v>1028.0731500000002</v>
      </c>
      <c r="G37" s="44">
        <f t="shared" si="4"/>
        <v>821.67362000000139</v>
      </c>
    </row>
    <row r="38" spans="1:8" ht="5.0999999999999996" customHeight="1" thickBot="1">
      <c r="B38" s="24"/>
      <c r="C38" s="47"/>
      <c r="D38" s="47"/>
      <c r="E38" s="47"/>
      <c r="F38" s="47"/>
      <c r="G38" s="23"/>
    </row>
    <row r="39" spans="1:8" ht="18" customHeight="1" thickBot="1">
      <c r="A39" s="123" t="s">
        <v>46</v>
      </c>
      <c r="B39" s="124">
        <f>SUM(B9,B15,B22,B30)</f>
        <v>133668.33955</v>
      </c>
      <c r="C39" s="124">
        <f t="shared" ref="C39:G39" si="5">SUM(C9,C15,C22,C30)</f>
        <v>127724.07265999999</v>
      </c>
      <c r="D39" s="124">
        <f t="shared" si="5"/>
        <v>131066.66140999999</v>
      </c>
      <c r="E39" s="124">
        <f t="shared" si="5"/>
        <v>130341.29207</v>
      </c>
      <c r="F39" s="124">
        <f t="shared" si="5"/>
        <v>122920.12508</v>
      </c>
      <c r="G39" s="125">
        <f t="shared" si="5"/>
        <v>137273.08336000002</v>
      </c>
      <c r="H39" s="23"/>
    </row>
    <row r="40" spans="1:8" ht="14.1" customHeight="1">
      <c r="A40" s="48" t="s">
        <v>150</v>
      </c>
      <c r="B40" s="23"/>
    </row>
    <row r="41" spans="1:8" ht="11.1" customHeight="1">
      <c r="A41" s="30" t="s">
        <v>28</v>
      </c>
      <c r="B41" s="30"/>
      <c r="C41" s="31"/>
      <c r="D41" s="31"/>
      <c r="E41" s="31"/>
      <c r="F41" s="31"/>
      <c r="G41" s="31"/>
    </row>
    <row r="43" spans="1:8" ht="12.75" customHeight="1" thickBot="1">
      <c r="A43" s="126" t="s">
        <v>47</v>
      </c>
      <c r="B43" s="127">
        <f>SUM(B44:B46)</f>
        <v>84291.865869999994</v>
      </c>
      <c r="C43" s="128">
        <f t="shared" ref="C43:G43" si="6">SUM(C44:C46)</f>
        <v>78842.624090000012</v>
      </c>
      <c r="D43" s="128">
        <f t="shared" si="6"/>
        <v>83440.220939999999</v>
      </c>
      <c r="E43" s="128">
        <f t="shared" si="6"/>
        <v>81421.499530000001</v>
      </c>
      <c r="F43" s="128">
        <f t="shared" si="6"/>
        <v>73514.516730000003</v>
      </c>
      <c r="G43" s="129">
        <f t="shared" si="6"/>
        <v>84677.670480000015</v>
      </c>
    </row>
    <row r="44" spans="1:8" ht="12.75" customHeight="1">
      <c r="A44" s="49" t="s">
        <v>50</v>
      </c>
      <c r="B44" s="24">
        <v>41242.081679999996</v>
      </c>
      <c r="C44" s="24">
        <v>39734.700870000015</v>
      </c>
      <c r="D44" s="24">
        <v>43424.175860000003</v>
      </c>
      <c r="E44" s="24">
        <v>40164.464039999999</v>
      </c>
      <c r="F44" s="24">
        <v>36887.475889999994</v>
      </c>
      <c r="G44" s="25">
        <v>45283.142190000013</v>
      </c>
      <c r="H44" s="23"/>
    </row>
    <row r="45" spans="1:8" ht="12.75" customHeight="1">
      <c r="A45" s="49" t="s">
        <v>48</v>
      </c>
      <c r="B45" s="24">
        <v>14961.091789999999</v>
      </c>
      <c r="C45" s="24">
        <v>13878.218479999998</v>
      </c>
      <c r="D45" s="24">
        <v>14151.555560000001</v>
      </c>
      <c r="E45" s="24">
        <v>13317.10376</v>
      </c>
      <c r="F45" s="24">
        <v>11775.88247</v>
      </c>
      <c r="G45" s="25">
        <v>13194.699430000001</v>
      </c>
      <c r="H45" s="23"/>
    </row>
    <row r="46" spans="1:8" ht="12.75" customHeight="1" thickBot="1">
      <c r="A46" s="49" t="s">
        <v>49</v>
      </c>
      <c r="B46" s="24">
        <v>28088.692400000004</v>
      </c>
      <c r="C46" s="24">
        <v>25229.704739999997</v>
      </c>
      <c r="D46" s="24">
        <v>25864.489519999999</v>
      </c>
      <c r="E46" s="24">
        <v>27939.93173</v>
      </c>
      <c r="F46" s="24">
        <v>24851.158370000001</v>
      </c>
      <c r="G46" s="25">
        <v>26199.828860000001</v>
      </c>
      <c r="H46" s="23"/>
    </row>
    <row r="47" spans="1:8" ht="12.75" customHeight="1" thickBot="1">
      <c r="A47" s="126" t="s">
        <v>51</v>
      </c>
      <c r="B47" s="127">
        <v>49376.473690000006</v>
      </c>
      <c r="C47" s="127">
        <v>48881.448570000008</v>
      </c>
      <c r="D47" s="127">
        <v>47626.440460000005</v>
      </c>
      <c r="E47" s="127">
        <v>48919.792560000002</v>
      </c>
      <c r="F47" s="127">
        <v>49405.608300000007</v>
      </c>
      <c r="G47" s="129">
        <v>52595.412920000002</v>
      </c>
      <c r="H47" s="23"/>
    </row>
    <row r="49" spans="1:7">
      <c r="F49" s="23"/>
      <c r="G49" s="23"/>
    </row>
    <row r="50" spans="1:7">
      <c r="D50" s="23"/>
      <c r="E50" s="23"/>
      <c r="F50" s="23"/>
      <c r="G50" s="23"/>
    </row>
    <row r="53" spans="1:7">
      <c r="A53" s="1" t="s">
        <v>50</v>
      </c>
    </row>
    <row r="54" spans="1:7">
      <c r="A54" s="1" t="s">
        <v>48</v>
      </c>
    </row>
    <row r="55" spans="1:7">
      <c r="A55" s="1" t="s">
        <v>49</v>
      </c>
    </row>
  </sheetData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85" orientation="portrait" r:id="rId1"/>
  <headerFooter alignWithMargins="0"/>
  <ignoredErrors>
    <ignoredError sqref="B43:G4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</sheetPr>
  <dimension ref="A1:L60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26.42578125" style="1" customWidth="1"/>
    <col min="2" max="7" width="11" style="1" customWidth="1"/>
    <col min="8" max="16384" width="11.42578125" style="1"/>
  </cols>
  <sheetData>
    <row r="1" spans="1:11" ht="30">
      <c r="B1" s="7"/>
      <c r="C1" s="7"/>
      <c r="D1" s="7"/>
      <c r="E1" s="7"/>
      <c r="G1" s="3" t="s">
        <v>52</v>
      </c>
    </row>
    <row r="3" spans="1:11" ht="21">
      <c r="A3" s="4" t="s">
        <v>53</v>
      </c>
      <c r="B3" s="9"/>
      <c r="C3" s="9"/>
      <c r="D3" s="9"/>
      <c r="E3" s="9"/>
      <c r="F3" s="9"/>
    </row>
    <row r="4" spans="1:11" ht="18">
      <c r="A4" s="4" t="s">
        <v>43</v>
      </c>
      <c r="B4" s="9"/>
      <c r="C4" s="9"/>
      <c r="D4" s="9"/>
      <c r="E4" s="9"/>
      <c r="F4" s="9"/>
    </row>
    <row r="5" spans="1:11" ht="18">
      <c r="A5" s="4" t="s">
        <v>149</v>
      </c>
      <c r="B5" s="9"/>
      <c r="C5" s="9"/>
      <c r="D5" s="9"/>
      <c r="E5" s="9"/>
      <c r="F5" s="9"/>
    </row>
    <row r="6" spans="1:11" ht="15.75" thickBot="1">
      <c r="A6" s="9"/>
      <c r="B6" s="9"/>
      <c r="C6" s="9"/>
      <c r="D6" s="9"/>
    </row>
    <row r="7" spans="1:11" ht="13.5" thickBot="1">
      <c r="A7" s="11"/>
      <c r="B7" s="103" t="s">
        <v>44</v>
      </c>
      <c r="C7" s="104"/>
      <c r="D7" s="104"/>
      <c r="E7" s="104"/>
      <c r="F7" s="104"/>
      <c r="G7" s="105"/>
    </row>
    <row r="8" spans="1:11" s="5" customFormat="1" ht="13.5" thickBot="1">
      <c r="A8" s="13" t="s">
        <v>4</v>
      </c>
      <c r="B8" s="14" t="s">
        <v>5</v>
      </c>
      <c r="C8" s="15" t="str">
        <f t="shared" ref="C8:F8" si="0">_xlfn.CONCAT(MID(B8,1,4)+1,"-",MID((MID(B8,1,4)+2),3,4))</f>
        <v>2019-20</v>
      </c>
      <c r="D8" s="15" t="str">
        <f t="shared" si="0"/>
        <v>2020-21</v>
      </c>
      <c r="E8" s="15" t="str">
        <f t="shared" si="0"/>
        <v>2021-22</v>
      </c>
      <c r="F8" s="16" t="str">
        <f t="shared" si="0"/>
        <v>2022-23</v>
      </c>
      <c r="G8" s="40" t="str">
        <f>_xlfn.CONCAT(MID(F8,1,4)+1,"-",MID((MID(F8,1,4)+2),3,4)," (b)")</f>
        <v>2023-24 (b)</v>
      </c>
    </row>
    <row r="9" spans="1:11" s="22" customFormat="1" ht="18" customHeight="1">
      <c r="A9" s="17" t="s">
        <v>54</v>
      </c>
      <c r="B9" s="50">
        <v>121532.19059999999</v>
      </c>
      <c r="C9" s="50">
        <v>115129.65528999998</v>
      </c>
      <c r="D9" s="50">
        <v>118664.66339999998</v>
      </c>
      <c r="E9" s="50">
        <v>117330.45600999997</v>
      </c>
      <c r="F9" s="50">
        <v>110724.05848000002</v>
      </c>
      <c r="G9" s="51">
        <v>123745.43049999999</v>
      </c>
    </row>
    <row r="10" spans="1:11">
      <c r="A10" s="52" t="s">
        <v>7</v>
      </c>
      <c r="B10" s="53">
        <v>38467.617119999995</v>
      </c>
      <c r="C10" s="53">
        <v>36938.58855</v>
      </c>
      <c r="D10" s="53">
        <v>40257.323229999995</v>
      </c>
      <c r="E10" s="53">
        <v>35483.213300000003</v>
      </c>
      <c r="F10" s="53">
        <v>32691.915699999998</v>
      </c>
      <c r="G10" s="54">
        <v>45094.631000000001</v>
      </c>
      <c r="H10" s="22"/>
      <c r="I10" s="22"/>
      <c r="J10" s="22"/>
      <c r="K10" s="22"/>
    </row>
    <row r="11" spans="1:11">
      <c r="A11" s="52" t="s">
        <v>12</v>
      </c>
      <c r="B11" s="53">
        <v>26626.890330000002</v>
      </c>
      <c r="C11" s="53">
        <v>25068.208720000002</v>
      </c>
      <c r="D11" s="53">
        <v>23275.250019999999</v>
      </c>
      <c r="E11" s="53">
        <v>26782</v>
      </c>
      <c r="F11" s="53">
        <v>27507</v>
      </c>
      <c r="G11" s="54">
        <v>24411</v>
      </c>
      <c r="H11" s="22"/>
      <c r="I11" s="22"/>
      <c r="J11" s="22"/>
      <c r="K11" s="22"/>
    </row>
    <row r="12" spans="1:11">
      <c r="A12" s="52" t="s">
        <v>8</v>
      </c>
      <c r="B12" s="53">
        <v>12496.249589999999</v>
      </c>
      <c r="C12" s="53">
        <v>11590.822689999999</v>
      </c>
      <c r="D12" s="53">
        <v>11762.939940000002</v>
      </c>
      <c r="E12" s="53">
        <v>10838.20693</v>
      </c>
      <c r="F12" s="53">
        <v>9415.5379100000009</v>
      </c>
      <c r="G12" s="54">
        <v>10966.092409999999</v>
      </c>
      <c r="H12" s="22"/>
      <c r="I12" s="22"/>
      <c r="J12" s="22"/>
      <c r="K12" s="22"/>
    </row>
    <row r="13" spans="1:11">
      <c r="A13" s="52" t="s">
        <v>24</v>
      </c>
      <c r="B13" s="53">
        <v>4454.2639500000005</v>
      </c>
      <c r="C13" s="53">
        <v>5355.1540100000002</v>
      </c>
      <c r="D13" s="53">
        <v>6503.0120099999995</v>
      </c>
      <c r="E13" s="53">
        <v>5851.7070100000001</v>
      </c>
      <c r="F13" s="53">
        <v>6140.9369999999999</v>
      </c>
      <c r="G13" s="54">
        <v>6370.3704299999999</v>
      </c>
      <c r="H13" s="22"/>
      <c r="I13" s="22"/>
      <c r="J13" s="22"/>
      <c r="K13" s="22"/>
    </row>
    <row r="14" spans="1:11">
      <c r="A14" s="52" t="s">
        <v>23</v>
      </c>
      <c r="B14" s="53">
        <v>3801.2234100000001</v>
      </c>
      <c r="C14" s="53">
        <v>3812.4285399999994</v>
      </c>
      <c r="D14" s="53">
        <v>3984.2078199999996</v>
      </c>
      <c r="E14" s="53">
        <v>4022.0060699999999</v>
      </c>
      <c r="F14" s="53">
        <v>3419.4733700000002</v>
      </c>
      <c r="G14" s="54">
        <v>5590.0000000000009</v>
      </c>
      <c r="H14" s="22"/>
      <c r="I14" s="22"/>
      <c r="J14" s="22"/>
      <c r="K14" s="22"/>
    </row>
    <row r="15" spans="1:11">
      <c r="A15" s="52" t="s">
        <v>16</v>
      </c>
      <c r="B15" s="53">
        <v>6811.5927600000005</v>
      </c>
      <c r="C15" s="53">
        <v>5506.2199700000001</v>
      </c>
      <c r="D15" s="53">
        <v>5873.1908800000001</v>
      </c>
      <c r="E15" s="53">
        <v>4699.0123600000006</v>
      </c>
      <c r="F15" s="53">
        <v>5332.7005799999997</v>
      </c>
      <c r="G15" s="54">
        <v>4686.5934999999999</v>
      </c>
      <c r="H15" s="22"/>
      <c r="I15" s="22"/>
      <c r="J15" s="22"/>
      <c r="K15" s="22"/>
    </row>
    <row r="16" spans="1:11">
      <c r="A16" s="52" t="s">
        <v>34</v>
      </c>
      <c r="B16" s="53">
        <v>4009.4640599999998</v>
      </c>
      <c r="C16" s="53">
        <v>3557.1840999999995</v>
      </c>
      <c r="D16" s="53">
        <v>3171.0823399999999</v>
      </c>
      <c r="E16" s="53">
        <v>4582.2004900000002</v>
      </c>
      <c r="F16" s="53">
        <v>2903.5203199999996</v>
      </c>
      <c r="G16" s="54">
        <v>4572.5195899999999</v>
      </c>
      <c r="H16" s="22"/>
      <c r="I16" s="22"/>
      <c r="J16" s="22"/>
      <c r="K16" s="22"/>
    </row>
    <row r="17" spans="1:12">
      <c r="A17" s="52" t="s">
        <v>14</v>
      </c>
      <c r="B17" s="53">
        <v>4060.1055099999999</v>
      </c>
      <c r="C17" s="53">
        <v>3504.69182</v>
      </c>
      <c r="D17" s="53">
        <v>3971.5877099999998</v>
      </c>
      <c r="E17" s="53">
        <v>5009.4522999999999</v>
      </c>
      <c r="F17" s="53">
        <v>3925.44785</v>
      </c>
      <c r="G17" s="54">
        <v>4464.7938900000008</v>
      </c>
      <c r="H17" s="22"/>
      <c r="I17" s="22"/>
      <c r="J17" s="22"/>
      <c r="K17" s="22"/>
    </row>
    <row r="18" spans="1:12">
      <c r="A18" s="52" t="s">
        <v>13</v>
      </c>
      <c r="B18" s="53">
        <v>4181.9785899999997</v>
      </c>
      <c r="C18" s="53">
        <v>4935.2003299999988</v>
      </c>
      <c r="D18" s="53">
        <v>5130.1004800000001</v>
      </c>
      <c r="E18" s="53">
        <v>5254.6591699999999</v>
      </c>
      <c r="F18" s="53">
        <v>5258.4500399999997</v>
      </c>
      <c r="G18" s="54">
        <v>3853.5387099999998</v>
      </c>
      <c r="H18" s="22"/>
      <c r="I18" s="22"/>
      <c r="J18" s="22"/>
      <c r="K18" s="22"/>
    </row>
    <row r="19" spans="1:12">
      <c r="A19" s="52" t="s">
        <v>18</v>
      </c>
      <c r="B19" s="53">
        <v>3601.38265</v>
      </c>
      <c r="C19" s="53">
        <v>3207.37473</v>
      </c>
      <c r="D19" s="53">
        <v>3680.30852</v>
      </c>
      <c r="E19" s="53">
        <v>3343.2893699999995</v>
      </c>
      <c r="F19" s="53">
        <v>2998.0740299999998</v>
      </c>
      <c r="G19" s="54">
        <v>3230.9471000000003</v>
      </c>
      <c r="H19" s="22"/>
      <c r="I19" s="22"/>
      <c r="J19" s="22"/>
      <c r="K19" s="22"/>
    </row>
    <row r="20" spans="1:12">
      <c r="A20" s="52" t="s">
        <v>19</v>
      </c>
      <c r="B20" s="53">
        <v>2677.1301699999999</v>
      </c>
      <c r="C20" s="53">
        <v>2613.7879499999999</v>
      </c>
      <c r="D20" s="53">
        <v>2420.3492800000004</v>
      </c>
      <c r="E20" s="53">
        <v>2638.6027800000002</v>
      </c>
      <c r="F20" s="53">
        <v>2404.0931099999998</v>
      </c>
      <c r="G20" s="54">
        <v>1984.7917600000001</v>
      </c>
      <c r="H20" s="22"/>
      <c r="I20" s="22"/>
      <c r="J20" s="22"/>
      <c r="K20" s="22"/>
    </row>
    <row r="21" spans="1:12">
      <c r="A21" s="52" t="s">
        <v>17</v>
      </c>
      <c r="B21" s="53">
        <v>1663.5990899999999</v>
      </c>
      <c r="C21" s="53">
        <v>1843.4606199999998</v>
      </c>
      <c r="D21" s="53">
        <v>1922.4312000000002</v>
      </c>
      <c r="E21" s="53">
        <v>2088.53874</v>
      </c>
      <c r="F21" s="53">
        <v>1659.85</v>
      </c>
      <c r="G21" s="54">
        <v>1574.7000000000003</v>
      </c>
      <c r="H21" s="22"/>
      <c r="I21" s="22"/>
      <c r="J21" s="22"/>
      <c r="K21" s="22"/>
    </row>
    <row r="22" spans="1:12">
      <c r="A22" s="52" t="s">
        <v>59</v>
      </c>
      <c r="B22" s="53">
        <v>864.09634000000005</v>
      </c>
      <c r="C22" s="53">
        <v>660.60780999999997</v>
      </c>
      <c r="D22" s="53">
        <v>721.56025999999997</v>
      </c>
      <c r="E22" s="53">
        <v>752.36918000000003</v>
      </c>
      <c r="F22" s="53">
        <v>969.06786999999997</v>
      </c>
      <c r="G22" s="54">
        <v>1045.7083299999999</v>
      </c>
      <c r="H22" s="22"/>
      <c r="I22" s="22"/>
      <c r="J22" s="22"/>
      <c r="K22" s="22"/>
    </row>
    <row r="23" spans="1:12">
      <c r="A23" s="52" t="s">
        <v>25</v>
      </c>
      <c r="B23" s="53">
        <v>1846.0381500000001</v>
      </c>
      <c r="C23" s="53">
        <v>1346.23233</v>
      </c>
      <c r="D23" s="53">
        <v>549.05200000000002</v>
      </c>
      <c r="E23" s="53">
        <v>778.495</v>
      </c>
      <c r="F23" s="53">
        <v>649.51700000000005</v>
      </c>
      <c r="G23" s="54">
        <v>1036.5709999999999</v>
      </c>
      <c r="H23" s="22"/>
      <c r="I23" s="22"/>
      <c r="J23" s="22"/>
      <c r="K23" s="22"/>
    </row>
    <row r="24" spans="1:12">
      <c r="A24" s="52" t="s">
        <v>20</v>
      </c>
      <c r="B24" s="53">
        <v>1086.38554</v>
      </c>
      <c r="C24" s="53">
        <v>1101.4000000000001</v>
      </c>
      <c r="D24" s="53">
        <v>1083.7606499999999</v>
      </c>
      <c r="E24" s="53">
        <v>1032.93073</v>
      </c>
      <c r="F24" s="53">
        <v>938.95254</v>
      </c>
      <c r="G24" s="54">
        <v>981.26521000000002</v>
      </c>
      <c r="H24" s="22"/>
      <c r="I24" s="22"/>
      <c r="J24" s="22"/>
      <c r="K24" s="22"/>
    </row>
    <row r="25" spans="1:12">
      <c r="A25" s="52" t="s">
        <v>35</v>
      </c>
      <c r="B25" s="53">
        <v>1066.08824</v>
      </c>
      <c r="C25" s="53">
        <v>773.82023000000004</v>
      </c>
      <c r="D25" s="53">
        <v>954.47408999999993</v>
      </c>
      <c r="E25" s="53">
        <v>931.61426000000006</v>
      </c>
      <c r="F25" s="53">
        <v>1009.58563</v>
      </c>
      <c r="G25" s="54">
        <v>793.17621999999994</v>
      </c>
      <c r="H25" s="22"/>
      <c r="I25" s="22"/>
      <c r="J25" s="22"/>
      <c r="K25" s="22"/>
    </row>
    <row r="26" spans="1:12">
      <c r="A26" s="52" t="s">
        <v>124</v>
      </c>
      <c r="B26" s="53">
        <v>842.08346999999992</v>
      </c>
      <c r="C26" s="53">
        <v>754.37522000000013</v>
      </c>
      <c r="D26" s="53">
        <v>796.99341000000004</v>
      </c>
      <c r="E26" s="53">
        <v>718.98471999999992</v>
      </c>
      <c r="F26" s="53">
        <v>768.26031</v>
      </c>
      <c r="G26" s="54">
        <v>790.10994999999991</v>
      </c>
      <c r="H26" s="22"/>
      <c r="I26" s="22"/>
      <c r="J26" s="22"/>
      <c r="K26" s="22"/>
    </row>
    <row r="27" spans="1:12">
      <c r="A27" s="52" t="s">
        <v>125</v>
      </c>
      <c r="B27" s="53">
        <v>474.90418</v>
      </c>
      <c r="C27" s="53">
        <v>691.91482999999994</v>
      </c>
      <c r="D27" s="53">
        <v>678</v>
      </c>
      <c r="E27" s="53">
        <v>549</v>
      </c>
      <c r="F27" s="53">
        <v>648</v>
      </c>
      <c r="G27" s="54">
        <v>536</v>
      </c>
      <c r="H27" s="22"/>
      <c r="I27" s="22"/>
      <c r="J27" s="22"/>
      <c r="K27" s="22"/>
    </row>
    <row r="28" spans="1:12">
      <c r="A28" s="52" t="s">
        <v>21</v>
      </c>
      <c r="B28" s="53">
        <v>567.46051999999997</v>
      </c>
      <c r="C28" s="53">
        <v>463.37669</v>
      </c>
      <c r="D28" s="53">
        <v>472.54300000000006</v>
      </c>
      <c r="E28" s="53">
        <v>543.21427000000006</v>
      </c>
      <c r="F28" s="53">
        <v>473.35078999999996</v>
      </c>
      <c r="G28" s="61">
        <v>412.04247999999995</v>
      </c>
      <c r="H28" s="22"/>
      <c r="I28" s="22"/>
      <c r="J28" s="22"/>
      <c r="K28" s="22"/>
    </row>
    <row r="29" spans="1:12">
      <c r="A29" s="55" t="s">
        <v>55</v>
      </c>
      <c r="B29" s="56">
        <f>B9-SUM(B10:B28)</f>
        <v>1933.6369300000079</v>
      </c>
      <c r="C29" s="56">
        <f t="shared" ref="C29:G29" si="1">C9-SUM(C10:C27)</f>
        <v>1868.1828400000086</v>
      </c>
      <c r="D29" s="56">
        <f t="shared" si="1"/>
        <v>1929.0395600000047</v>
      </c>
      <c r="E29" s="56">
        <f t="shared" si="1"/>
        <v>1974.1735999999655</v>
      </c>
      <c r="F29" s="56">
        <f t="shared" si="1"/>
        <v>2083.6752200000046</v>
      </c>
      <c r="G29" s="57">
        <f t="shared" si="1"/>
        <v>1762.6214000000182</v>
      </c>
      <c r="H29" s="22"/>
      <c r="I29" s="22"/>
      <c r="J29" s="22"/>
      <c r="K29" s="22"/>
    </row>
    <row r="30" spans="1:12" s="22" customFormat="1" ht="18" customHeight="1">
      <c r="A30" s="17" t="s">
        <v>127</v>
      </c>
      <c r="B30" s="58">
        <v>789.06220000000008</v>
      </c>
      <c r="C30" s="58">
        <v>735.65767999999991</v>
      </c>
      <c r="D30" s="58">
        <v>797.99777000000006</v>
      </c>
      <c r="E30" s="58">
        <v>846.65770999999995</v>
      </c>
      <c r="F30" s="58">
        <v>713.28376000000003</v>
      </c>
      <c r="G30" s="143">
        <v>709.55707000000029</v>
      </c>
    </row>
    <row r="31" spans="1:12" s="22" customFormat="1" ht="12.75" customHeight="1">
      <c r="A31" s="60" t="s">
        <v>8</v>
      </c>
      <c r="B31" s="53">
        <v>173.91641000000001</v>
      </c>
      <c r="C31" s="53">
        <v>198.33472999999998</v>
      </c>
      <c r="D31" s="53">
        <v>214.30104</v>
      </c>
      <c r="E31" s="53">
        <v>242.62011999999999</v>
      </c>
      <c r="F31" s="53">
        <v>204.55991</v>
      </c>
      <c r="G31" s="54">
        <v>208.01351</v>
      </c>
    </row>
    <row r="32" spans="1:12" ht="12.75" customHeight="1">
      <c r="A32" s="60" t="s">
        <v>17</v>
      </c>
      <c r="B32" s="53">
        <v>221.97465999999997</v>
      </c>
      <c r="C32" s="53">
        <v>206.81831</v>
      </c>
      <c r="D32" s="53">
        <v>252.22288</v>
      </c>
      <c r="E32" s="53">
        <v>170.74054000000001</v>
      </c>
      <c r="F32" s="53">
        <v>135.99999000000003</v>
      </c>
      <c r="G32" s="54">
        <v>163.01669000000001</v>
      </c>
      <c r="H32" s="22"/>
      <c r="I32" s="22"/>
      <c r="J32" s="22"/>
      <c r="K32" s="22"/>
      <c r="L32" s="22"/>
    </row>
    <row r="33" spans="1:12" ht="12.75" customHeight="1">
      <c r="A33" s="60" t="s">
        <v>12</v>
      </c>
      <c r="B33" s="53">
        <v>288.53764000000001</v>
      </c>
      <c r="C33" s="53">
        <v>144.46567000000002</v>
      </c>
      <c r="D33" s="53">
        <v>143.96734000000001</v>
      </c>
      <c r="E33" s="53">
        <v>157.54272999999998</v>
      </c>
      <c r="F33" s="53">
        <v>131.09968000000001</v>
      </c>
      <c r="G33" s="54">
        <v>125.90000999999999</v>
      </c>
      <c r="H33" s="22"/>
      <c r="I33" s="22"/>
      <c r="J33" s="22"/>
      <c r="K33" s="22"/>
      <c r="L33" s="22"/>
    </row>
    <row r="34" spans="1:12" ht="12.75" customHeight="1">
      <c r="A34" s="52" t="s">
        <v>126</v>
      </c>
      <c r="B34" s="53">
        <v>13.642989999999999</v>
      </c>
      <c r="C34" s="53">
        <v>13.074479999999999</v>
      </c>
      <c r="D34" s="53">
        <v>11.67798</v>
      </c>
      <c r="E34" s="53">
        <v>94.928110000000018</v>
      </c>
      <c r="F34" s="53">
        <v>78.14415000000001</v>
      </c>
      <c r="G34" s="54">
        <v>42.624940000000002</v>
      </c>
      <c r="H34" s="22"/>
      <c r="I34" s="22"/>
      <c r="J34" s="22"/>
      <c r="K34" s="22"/>
      <c r="L34" s="22"/>
    </row>
    <row r="35" spans="1:12" ht="12.75" customHeight="1">
      <c r="A35" s="60" t="s">
        <v>7</v>
      </c>
      <c r="B35" s="53">
        <v>25.417290000000001</v>
      </c>
      <c r="C35" s="53">
        <v>25.982520000000001</v>
      </c>
      <c r="D35" s="53">
        <v>38.763690000000004</v>
      </c>
      <c r="E35" s="53">
        <v>49.795099999999998</v>
      </c>
      <c r="F35" s="53">
        <v>39.220519999999993</v>
      </c>
      <c r="G35" s="54">
        <v>38.889000000000003</v>
      </c>
      <c r="H35" s="22"/>
      <c r="I35" s="22"/>
      <c r="J35" s="22"/>
      <c r="K35" s="22"/>
      <c r="L35" s="22"/>
    </row>
    <row r="36" spans="1:12" ht="12.75" customHeight="1">
      <c r="A36" s="60" t="s">
        <v>124</v>
      </c>
      <c r="B36" s="53">
        <v>1.3360799999999999</v>
      </c>
      <c r="C36" s="53">
        <v>17.832639999999998</v>
      </c>
      <c r="D36" s="53">
        <v>20.98218</v>
      </c>
      <c r="E36" s="53">
        <v>16.449159999999999</v>
      </c>
      <c r="F36" s="53">
        <v>25.200580000000002</v>
      </c>
      <c r="G36" s="54">
        <v>27.253299999999999</v>
      </c>
      <c r="H36" s="22"/>
      <c r="I36" s="22"/>
      <c r="J36" s="22"/>
      <c r="K36" s="22"/>
      <c r="L36" s="22"/>
    </row>
    <row r="37" spans="1:12" ht="12.75" customHeight="1">
      <c r="A37" s="60" t="s">
        <v>56</v>
      </c>
      <c r="B37" s="53">
        <v>1.7340599999999999</v>
      </c>
      <c r="C37" s="53">
        <v>33.355739999999997</v>
      </c>
      <c r="D37" s="53">
        <v>25.572569999999999</v>
      </c>
      <c r="E37" s="53">
        <v>32.95467</v>
      </c>
      <c r="F37" s="53">
        <v>33.958040000000004</v>
      </c>
      <c r="G37" s="54">
        <v>26.552900000000001</v>
      </c>
      <c r="H37" s="22"/>
      <c r="I37" s="22"/>
      <c r="J37" s="22"/>
      <c r="K37" s="22"/>
      <c r="L37" s="22"/>
    </row>
    <row r="38" spans="1:12" ht="12.75" customHeight="1">
      <c r="A38" s="60" t="s">
        <v>125</v>
      </c>
      <c r="B38" s="53">
        <v>4.6920000000000002</v>
      </c>
      <c r="C38" s="53">
        <v>9.8551900000000003</v>
      </c>
      <c r="D38" s="53">
        <v>11.7</v>
      </c>
      <c r="E38" s="53">
        <v>6.0000200000000001</v>
      </c>
      <c r="F38" s="53">
        <v>5.9999899999999995</v>
      </c>
      <c r="G38" s="54">
        <v>14.2</v>
      </c>
      <c r="H38" s="22"/>
      <c r="I38" s="22"/>
      <c r="J38" s="22"/>
      <c r="K38" s="22"/>
      <c r="L38" s="22"/>
    </row>
    <row r="39" spans="1:12" ht="12.75" customHeight="1">
      <c r="A39" s="60" t="s">
        <v>37</v>
      </c>
      <c r="B39" s="53">
        <v>3.2155</v>
      </c>
      <c r="C39" s="53">
        <v>2.38226</v>
      </c>
      <c r="D39" s="53">
        <v>3.35324</v>
      </c>
      <c r="E39" s="53">
        <v>3.7436400000000001</v>
      </c>
      <c r="F39" s="53">
        <v>3.6256500000000003</v>
      </c>
      <c r="G39" s="54">
        <v>8.1907800000000002</v>
      </c>
      <c r="H39" s="22"/>
      <c r="I39" s="22"/>
      <c r="J39" s="22"/>
      <c r="K39" s="22"/>
      <c r="L39" s="22"/>
    </row>
    <row r="40" spans="1:12" ht="12.75" customHeight="1">
      <c r="A40" s="60" t="s">
        <v>18</v>
      </c>
      <c r="B40" s="53">
        <v>2.9021500000000002</v>
      </c>
      <c r="C40" s="53">
        <v>3.8660100000000002</v>
      </c>
      <c r="D40" s="53">
        <v>4.3939599999999999</v>
      </c>
      <c r="E40" s="53">
        <v>3.8445100000000001</v>
      </c>
      <c r="F40" s="53">
        <v>5.4040499999999998</v>
      </c>
      <c r="G40" s="54">
        <v>7.8721099999999993</v>
      </c>
      <c r="H40" s="22"/>
      <c r="I40" s="22"/>
      <c r="J40" s="22"/>
      <c r="K40" s="22"/>
      <c r="L40" s="22"/>
    </row>
    <row r="41" spans="1:12" ht="12.75" customHeight="1">
      <c r="A41" s="60" t="s">
        <v>14</v>
      </c>
      <c r="B41" s="53">
        <v>5.5415799999999997</v>
      </c>
      <c r="C41" s="53">
        <v>5.1565399999999997</v>
      </c>
      <c r="D41" s="53">
        <v>5.6349499999999999</v>
      </c>
      <c r="E41" s="53">
        <v>14.65024</v>
      </c>
      <c r="F41" s="53">
        <v>7.5200500000000003</v>
      </c>
      <c r="G41" s="54">
        <v>7.57348</v>
      </c>
      <c r="H41" s="22"/>
      <c r="I41" s="22"/>
      <c r="J41" s="22"/>
      <c r="K41" s="22"/>
      <c r="L41" s="22"/>
    </row>
    <row r="42" spans="1:12" ht="12.75" customHeight="1">
      <c r="A42" s="55" t="s">
        <v>55</v>
      </c>
      <c r="B42" s="56">
        <f t="shared" ref="B42:G42" si="2">B30-SUM(B31:B41)</f>
        <v>46.151839999999993</v>
      </c>
      <c r="C42" s="56">
        <f t="shared" si="2"/>
        <v>74.533590000000117</v>
      </c>
      <c r="D42" s="56">
        <f t="shared" si="2"/>
        <v>65.427939999999921</v>
      </c>
      <c r="E42" s="56">
        <f t="shared" si="2"/>
        <v>53.388869999999883</v>
      </c>
      <c r="F42" s="56">
        <f t="shared" si="2"/>
        <v>42.551150000000234</v>
      </c>
      <c r="G42" s="57">
        <f t="shared" si="2"/>
        <v>39.470350000000167</v>
      </c>
    </row>
    <row r="43" spans="1:12" s="22" customFormat="1" ht="18" customHeight="1">
      <c r="A43" s="17" t="s">
        <v>128</v>
      </c>
      <c r="B43" s="58">
        <v>11347.08675</v>
      </c>
      <c r="C43" s="58">
        <v>11858.759690000001</v>
      </c>
      <c r="D43" s="58">
        <v>11604.000239999998</v>
      </c>
      <c r="E43" s="58">
        <v>12164.17835</v>
      </c>
      <c r="F43" s="58">
        <v>11482.782839999998</v>
      </c>
      <c r="G43" s="59">
        <v>12818.095789999999</v>
      </c>
    </row>
    <row r="44" spans="1:12">
      <c r="A44" s="60" t="s">
        <v>7</v>
      </c>
      <c r="B44" s="53">
        <v>4025.7897400000002</v>
      </c>
      <c r="C44" s="53">
        <v>4040.6182400000002</v>
      </c>
      <c r="D44" s="53">
        <v>4045.2381600000003</v>
      </c>
      <c r="E44" s="53">
        <v>4107.11078</v>
      </c>
      <c r="F44" s="53">
        <v>3767.9733700000002</v>
      </c>
      <c r="G44" s="61">
        <v>3894.5119499999996</v>
      </c>
      <c r="H44" s="22"/>
      <c r="I44" s="22"/>
      <c r="J44" s="22"/>
      <c r="K44" s="22"/>
      <c r="L44" s="22"/>
    </row>
    <row r="45" spans="1:12">
      <c r="A45" s="60" t="s">
        <v>13</v>
      </c>
      <c r="B45" s="53">
        <v>1331.2647899999999</v>
      </c>
      <c r="C45" s="53">
        <v>1812.1005</v>
      </c>
      <c r="D45" s="53">
        <v>1651.87078</v>
      </c>
      <c r="E45" s="53">
        <v>1494.94857</v>
      </c>
      <c r="F45" s="53">
        <v>1629.6263700000002</v>
      </c>
      <c r="G45" s="61">
        <v>2834.6917699999999</v>
      </c>
      <c r="H45" s="22"/>
      <c r="I45" s="22"/>
      <c r="J45" s="22"/>
      <c r="K45" s="22"/>
      <c r="L45" s="22"/>
    </row>
    <row r="46" spans="1:12">
      <c r="A46" s="60" t="s">
        <v>14</v>
      </c>
      <c r="B46" s="53">
        <v>1956.74495</v>
      </c>
      <c r="C46" s="53">
        <v>1803.778</v>
      </c>
      <c r="D46" s="53">
        <v>1974.69649</v>
      </c>
      <c r="E46" s="53">
        <v>2220.3167699999999</v>
      </c>
      <c r="F46" s="53">
        <v>2411.6854999999996</v>
      </c>
      <c r="G46" s="54">
        <v>2504.4411799999998</v>
      </c>
      <c r="H46" s="22"/>
      <c r="I46" s="22"/>
      <c r="J46" s="22"/>
      <c r="K46" s="22"/>
      <c r="L46" s="22"/>
    </row>
    <row r="47" spans="1:12">
      <c r="A47" s="60" t="s">
        <v>17</v>
      </c>
      <c r="B47" s="53">
        <v>791.12748999999997</v>
      </c>
      <c r="C47" s="53">
        <v>904.32215000000008</v>
      </c>
      <c r="D47" s="53">
        <v>844.93351999999993</v>
      </c>
      <c r="E47" s="53">
        <v>1005.5769</v>
      </c>
      <c r="F47" s="53">
        <v>931.00002000000006</v>
      </c>
      <c r="G47" s="54">
        <v>1233</v>
      </c>
      <c r="H47" s="22"/>
      <c r="I47" s="22"/>
      <c r="J47" s="22"/>
      <c r="K47" s="22"/>
      <c r="L47" s="22"/>
    </row>
    <row r="48" spans="1:12">
      <c r="A48" s="60" t="s">
        <v>8</v>
      </c>
      <c r="B48" s="53">
        <v>831.38595999999995</v>
      </c>
      <c r="C48" s="53">
        <v>850.18686000000002</v>
      </c>
      <c r="D48" s="53">
        <v>850.26111000000003</v>
      </c>
      <c r="E48" s="53">
        <v>921.80743999999993</v>
      </c>
      <c r="F48" s="53">
        <v>851.37774000000002</v>
      </c>
      <c r="G48" s="54">
        <v>735.44714999999985</v>
      </c>
      <c r="H48" s="22"/>
      <c r="I48" s="22"/>
      <c r="J48" s="22"/>
      <c r="K48" s="22"/>
      <c r="L48" s="22"/>
    </row>
    <row r="49" spans="1:12">
      <c r="A49" s="60" t="s">
        <v>36</v>
      </c>
      <c r="B49" s="53">
        <v>442.94268000000005</v>
      </c>
      <c r="C49" s="53">
        <v>416.46787</v>
      </c>
      <c r="D49" s="53">
        <v>409.99357000000003</v>
      </c>
      <c r="E49" s="53">
        <v>465.57830999999999</v>
      </c>
      <c r="F49" s="53">
        <v>640.30060000000003</v>
      </c>
      <c r="G49" s="54">
        <v>553.01849000000004</v>
      </c>
      <c r="H49" s="22"/>
      <c r="I49" s="22"/>
      <c r="J49" s="22"/>
      <c r="K49" s="22"/>
      <c r="L49" s="22"/>
    </row>
    <row r="50" spans="1:12">
      <c r="A50" s="60" t="s">
        <v>12</v>
      </c>
      <c r="B50" s="53">
        <v>1367.6471300000001</v>
      </c>
      <c r="C50" s="53">
        <v>1324.49047</v>
      </c>
      <c r="D50" s="53">
        <v>1138.8015600000001</v>
      </c>
      <c r="E50" s="53">
        <v>1246.39931</v>
      </c>
      <c r="F50" s="53">
        <v>635.62543000000005</v>
      </c>
      <c r="G50" s="61">
        <v>426.80000999999999</v>
      </c>
      <c r="H50" s="22"/>
      <c r="I50" s="22"/>
      <c r="J50" s="22"/>
      <c r="K50" s="22"/>
      <c r="L50" s="22"/>
    </row>
    <row r="51" spans="1:12">
      <c r="A51" s="60" t="s">
        <v>25</v>
      </c>
      <c r="B51" s="53">
        <v>262.28519</v>
      </c>
      <c r="C51" s="53">
        <v>315.96487999999999</v>
      </c>
      <c r="D51" s="53">
        <v>298.49713000000003</v>
      </c>
      <c r="E51" s="53">
        <v>365.99561999999997</v>
      </c>
      <c r="F51" s="53">
        <v>281.57078000000001</v>
      </c>
      <c r="G51" s="54">
        <v>278.53540999999996</v>
      </c>
      <c r="H51" s="22"/>
      <c r="I51" s="22"/>
      <c r="J51" s="22"/>
      <c r="K51" s="22"/>
      <c r="L51" s="22"/>
    </row>
    <row r="52" spans="1:12">
      <c r="A52" s="60" t="s">
        <v>37</v>
      </c>
      <c r="B52" s="53">
        <v>169.76595999999998</v>
      </c>
      <c r="C52" s="53">
        <v>200.75960000000001</v>
      </c>
      <c r="D52" s="53">
        <v>210.55053000000001</v>
      </c>
      <c r="E52" s="53">
        <v>199.29683000000003</v>
      </c>
      <c r="F52" s="53">
        <v>190.04525000000001</v>
      </c>
      <c r="G52" s="54">
        <v>207.2912</v>
      </c>
      <c r="H52" s="22"/>
      <c r="I52" s="22"/>
      <c r="J52" s="22"/>
      <c r="K52" s="22"/>
      <c r="L52" s="22"/>
    </row>
    <row r="53" spans="1:12">
      <c r="A53" s="60" t="s">
        <v>19</v>
      </c>
      <c r="B53" s="53">
        <v>110.57787</v>
      </c>
      <c r="C53" s="53">
        <v>115.73311000000001</v>
      </c>
      <c r="D53" s="53">
        <v>64.465150000000008</v>
      </c>
      <c r="E53" s="53">
        <v>50.510379999999998</v>
      </c>
      <c r="F53" s="53">
        <v>55.456910000000001</v>
      </c>
      <c r="G53" s="54">
        <v>68.835789999999989</v>
      </c>
      <c r="H53" s="22"/>
      <c r="I53" s="22"/>
      <c r="J53" s="22"/>
      <c r="K53" s="22"/>
      <c r="L53" s="22"/>
    </row>
    <row r="54" spans="1:12">
      <c r="A54" s="52" t="s">
        <v>55</v>
      </c>
      <c r="B54" s="53">
        <f t="shared" ref="B54:G54" si="3">B43-SUM(B44:B53)</f>
        <v>57.554990000000544</v>
      </c>
      <c r="C54" s="53">
        <f t="shared" si="3"/>
        <v>74.338010000001304</v>
      </c>
      <c r="D54" s="53">
        <f t="shared" si="3"/>
        <v>114.69223999999667</v>
      </c>
      <c r="E54" s="53">
        <f t="shared" si="3"/>
        <v>86.637440000000424</v>
      </c>
      <c r="F54" s="53">
        <f t="shared" si="3"/>
        <v>88.120869999997012</v>
      </c>
      <c r="G54" s="61">
        <f t="shared" si="3"/>
        <v>81.522839999999633</v>
      </c>
    </row>
    <row r="55" spans="1:12" ht="5.25" customHeight="1" thickBot="1">
      <c r="B55" s="62"/>
      <c r="C55" s="63"/>
      <c r="D55" s="63"/>
      <c r="E55" s="63"/>
      <c r="F55" s="63"/>
      <c r="G55" s="64"/>
    </row>
    <row r="56" spans="1:12" ht="18" customHeight="1" thickBot="1">
      <c r="A56" s="123" t="s">
        <v>46</v>
      </c>
      <c r="B56" s="130">
        <f>SUM(B9,B30,B43)</f>
        <v>133668.33954999998</v>
      </c>
      <c r="C56" s="131">
        <f t="shared" ref="C56:G56" si="4">SUM(C9,C30,C43)</f>
        <v>127724.07265999999</v>
      </c>
      <c r="D56" s="131">
        <f t="shared" si="4"/>
        <v>131066.66140999997</v>
      </c>
      <c r="E56" s="131">
        <f t="shared" si="4"/>
        <v>130341.29206999997</v>
      </c>
      <c r="F56" s="131">
        <f>SUM(F9,F30,F43)</f>
        <v>122920.12508000003</v>
      </c>
      <c r="G56" s="132">
        <f t="shared" si="4"/>
        <v>137273.08335999999</v>
      </c>
      <c r="H56" s="23"/>
    </row>
    <row r="57" spans="1:12" ht="15" customHeight="1">
      <c r="A57" s="48" t="s">
        <v>57</v>
      </c>
    </row>
    <row r="58" spans="1:12" ht="11.45" customHeight="1">
      <c r="A58" s="48" t="s">
        <v>151</v>
      </c>
    </row>
    <row r="59" spans="1:12" ht="11.45" customHeight="1">
      <c r="A59" s="48" t="s">
        <v>152</v>
      </c>
    </row>
    <row r="60" spans="1:12" ht="11.45" customHeight="1">
      <c r="A60" s="30" t="s">
        <v>28</v>
      </c>
      <c r="B60" s="30"/>
      <c r="C60" s="31"/>
      <c r="D60" s="31"/>
      <c r="E60" s="31"/>
      <c r="F60" s="31"/>
    </row>
  </sheetData>
  <sortState xmlns:xlrd2="http://schemas.microsoft.com/office/spreadsheetml/2017/richdata2" ref="A44:G53">
    <sortCondition descending="1" ref="G43:G53"/>
  </sortState>
  <phoneticPr fontId="2" type="noConversion"/>
  <printOptions horizontalCentered="1" verticalCentered="1"/>
  <pageMargins left="0.59055118110236227" right="0.59055118110236227" top="0.78740157480314965" bottom="0.78740157480314965" header="0" footer="0"/>
  <pageSetup paperSize="122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4D4B34"/>
  </sheetPr>
  <dimension ref="A1:J50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3.7109375" style="1" customWidth="1"/>
    <col min="2" max="2" width="18.85546875" style="1" customWidth="1"/>
    <col min="3" max="3" width="1.140625" style="1" customWidth="1"/>
    <col min="4" max="4" width="7.5703125" style="1" bestFit="1" customWidth="1"/>
    <col min="5" max="9" width="11" style="1" customWidth="1"/>
    <col min="10" max="16384" width="11.42578125" style="1"/>
  </cols>
  <sheetData>
    <row r="1" spans="1:10" ht="30">
      <c r="A1" s="8"/>
      <c r="B1" s="8"/>
      <c r="C1" s="8"/>
      <c r="D1" s="8"/>
      <c r="E1" s="8"/>
      <c r="F1" s="8"/>
      <c r="G1" s="7"/>
      <c r="H1" s="7"/>
      <c r="I1" s="3" t="s">
        <v>58</v>
      </c>
    </row>
    <row r="2" spans="1:10">
      <c r="A2" s="8"/>
      <c r="B2" s="8"/>
      <c r="C2" s="8"/>
      <c r="D2" s="8"/>
      <c r="E2" s="8"/>
      <c r="F2" s="8"/>
      <c r="G2" s="8"/>
      <c r="H2" s="8"/>
      <c r="I2" s="8"/>
    </row>
    <row r="3" spans="1:10" ht="18">
      <c r="A3" s="4" t="s">
        <v>61</v>
      </c>
      <c r="B3" s="9"/>
      <c r="C3" s="9"/>
      <c r="D3" s="9"/>
      <c r="E3" s="9"/>
      <c r="F3" s="9"/>
      <c r="G3" s="9"/>
      <c r="H3" s="9"/>
      <c r="I3" s="9"/>
    </row>
    <row r="4" spans="1:10" ht="18">
      <c r="A4" s="4" t="s">
        <v>2</v>
      </c>
      <c r="B4" s="9"/>
      <c r="C4" s="9"/>
      <c r="D4" s="9"/>
      <c r="E4" s="9"/>
      <c r="F4" s="9"/>
      <c r="G4" s="9"/>
      <c r="H4" s="9"/>
      <c r="I4" s="9"/>
    </row>
    <row r="5" spans="1:10" ht="18">
      <c r="A5" s="4" t="s">
        <v>144</v>
      </c>
      <c r="B5" s="9"/>
      <c r="C5" s="9"/>
      <c r="D5" s="9"/>
      <c r="E5" s="9"/>
      <c r="F5" s="9"/>
      <c r="G5" s="9"/>
      <c r="H5" s="9"/>
      <c r="I5" s="9"/>
    </row>
    <row r="6" spans="1:10" ht="15.75" thickBot="1">
      <c r="A6" s="9"/>
      <c r="B6" s="9"/>
      <c r="C6" s="9"/>
      <c r="D6" s="9"/>
      <c r="E6" s="9"/>
      <c r="F6" s="23"/>
      <c r="G6" s="23"/>
      <c r="H6" s="23"/>
      <c r="I6" s="23"/>
    </row>
    <row r="7" spans="1:10" ht="13.5" customHeight="1" thickBot="1">
      <c r="A7" s="11"/>
      <c r="B7" s="11"/>
      <c r="C7" s="150" t="s">
        <v>3</v>
      </c>
      <c r="D7" s="151"/>
      <c r="E7" s="151"/>
      <c r="F7" s="151"/>
      <c r="G7" s="151"/>
      <c r="H7" s="151"/>
      <c r="I7" s="152"/>
    </row>
    <row r="8" spans="1:10" s="5" customFormat="1" ht="13.5" thickBot="1">
      <c r="A8" s="12" t="s">
        <v>4</v>
      </c>
      <c r="B8" s="13"/>
      <c r="C8" s="13"/>
      <c r="D8" s="14" t="s">
        <v>5</v>
      </c>
      <c r="E8" s="81" t="str">
        <f t="shared" ref="E8:I8" si="0">_xlfn.CONCAT(MID(D8,1,4)+1,"-",MID((MID(D8,1,4)+2),3,4))</f>
        <v>2019-20</v>
      </c>
      <c r="F8" s="81" t="str">
        <f t="shared" si="0"/>
        <v>2020-21</v>
      </c>
      <c r="G8" s="81" t="str">
        <f t="shared" si="0"/>
        <v>2021-22</v>
      </c>
      <c r="H8" s="81" t="str">
        <f t="shared" si="0"/>
        <v>2022-23</v>
      </c>
      <c r="I8" s="40" t="str">
        <f t="shared" si="0"/>
        <v>2023-24</v>
      </c>
    </row>
    <row r="9" spans="1:10">
      <c r="A9" s="49" t="s">
        <v>7</v>
      </c>
      <c r="B9" s="100"/>
      <c r="C9" s="100"/>
      <c r="D9" s="101">
        <v>22200</v>
      </c>
      <c r="E9" s="96">
        <v>21700</v>
      </c>
      <c r="F9" s="96">
        <v>22000</v>
      </c>
      <c r="G9" s="96">
        <v>22400</v>
      </c>
      <c r="H9" s="96">
        <v>22729.839999999997</v>
      </c>
      <c r="I9" s="97">
        <v>23050.842165399998</v>
      </c>
      <c r="J9" s="65"/>
    </row>
    <row r="10" spans="1:10">
      <c r="A10" s="49" t="s">
        <v>13</v>
      </c>
      <c r="D10" s="24">
        <v>5576.3286149999994</v>
      </c>
      <c r="E10" s="47">
        <v>5472.542875000001</v>
      </c>
      <c r="F10" s="47">
        <v>5436.4658670347835</v>
      </c>
      <c r="G10" s="47">
        <v>5644.881539532169</v>
      </c>
      <c r="H10" s="47">
        <v>5820.4928629619908</v>
      </c>
      <c r="I10" s="25">
        <v>6113.9184594160624</v>
      </c>
      <c r="J10" s="65"/>
    </row>
    <row r="11" spans="1:10">
      <c r="A11" s="49" t="s">
        <v>12</v>
      </c>
      <c r="D11" s="24">
        <v>3593.6989900000008</v>
      </c>
      <c r="E11" s="47">
        <v>3776.7764299999981</v>
      </c>
      <c r="F11" s="47">
        <v>3978.1108600000043</v>
      </c>
      <c r="G11" s="47">
        <v>4258.6571236576383</v>
      </c>
      <c r="H11" s="47">
        <v>3983.0128742631823</v>
      </c>
      <c r="I11" s="25">
        <v>4235.008141285628</v>
      </c>
    </row>
    <row r="12" spans="1:10">
      <c r="A12" s="49" t="s">
        <v>23</v>
      </c>
      <c r="D12" s="24">
        <v>3688.0593599999997</v>
      </c>
      <c r="E12" s="47">
        <v>3635.5408800000005</v>
      </c>
      <c r="F12" s="47">
        <v>3652.9216383213029</v>
      </c>
      <c r="G12" s="47">
        <v>3636.6179734525513</v>
      </c>
      <c r="H12" s="47">
        <v>3713.3460899877664</v>
      </c>
      <c r="I12" s="25">
        <v>3782.5059605661368</v>
      </c>
    </row>
    <row r="13" spans="1:10">
      <c r="A13" s="49" t="s">
        <v>62</v>
      </c>
      <c r="D13" s="24">
        <v>3300</v>
      </c>
      <c r="E13" s="47">
        <v>3250</v>
      </c>
      <c r="F13" s="47">
        <v>3312</v>
      </c>
      <c r="G13" s="47">
        <v>3300</v>
      </c>
      <c r="H13" s="47">
        <v>3477.5812500000002</v>
      </c>
      <c r="I13" s="25">
        <v>3500.9984574062505</v>
      </c>
    </row>
    <row r="14" spans="1:10">
      <c r="A14" s="49" t="s">
        <v>17</v>
      </c>
      <c r="D14" s="24">
        <v>2450</v>
      </c>
      <c r="E14" s="47">
        <v>2425</v>
      </c>
      <c r="F14" s="47">
        <v>2420</v>
      </c>
      <c r="G14" s="47">
        <v>2400</v>
      </c>
      <c r="H14" s="47">
        <v>2433.5160000000001</v>
      </c>
      <c r="I14" s="25">
        <v>2485.33163943</v>
      </c>
    </row>
    <row r="15" spans="1:10">
      <c r="A15" s="49" t="s">
        <v>8</v>
      </c>
      <c r="D15" s="24">
        <v>1794.8122000000003</v>
      </c>
      <c r="E15" s="47">
        <v>1917.5570800000005</v>
      </c>
      <c r="F15" s="47">
        <v>2066.7042600000004</v>
      </c>
      <c r="G15" s="47">
        <v>2103.9960900000005</v>
      </c>
      <c r="H15" s="47">
        <v>2196.7394402142709</v>
      </c>
      <c r="I15" s="25">
        <v>2253.7393368392309</v>
      </c>
    </row>
    <row r="16" spans="1:10">
      <c r="A16" s="49" t="s">
        <v>37</v>
      </c>
      <c r="D16" s="24">
        <v>1616.7698700000001</v>
      </c>
      <c r="E16" s="47">
        <v>1698.5231933333332</v>
      </c>
      <c r="F16" s="47">
        <v>1752.9224266666665</v>
      </c>
      <c r="G16" s="47">
        <v>1790.6115900896918</v>
      </c>
      <c r="H16" s="47">
        <v>1825.6670847550076</v>
      </c>
      <c r="I16" s="25">
        <v>1884.3577173621693</v>
      </c>
      <c r="J16" s="65"/>
    </row>
    <row r="17" spans="1:10">
      <c r="A17" s="49" t="s">
        <v>14</v>
      </c>
      <c r="D17" s="24">
        <v>1475</v>
      </c>
      <c r="E17" s="47">
        <v>1450</v>
      </c>
      <c r="F17" s="47">
        <v>1485</v>
      </c>
      <c r="G17" s="47">
        <v>1500</v>
      </c>
      <c r="H17" s="47">
        <v>1593.8287500000001</v>
      </c>
      <c r="I17" s="25">
        <v>1691.4547455093755</v>
      </c>
      <c r="J17" s="65"/>
    </row>
    <row r="18" spans="1:10">
      <c r="A18" s="49" t="s">
        <v>18</v>
      </c>
      <c r="D18" s="24">
        <v>620.5912500000004</v>
      </c>
      <c r="E18" s="47">
        <v>655.72949999999992</v>
      </c>
      <c r="F18" s="47">
        <v>682.99306000000024</v>
      </c>
      <c r="G18" s="47">
        <v>690.24457690276085</v>
      </c>
      <c r="H18" s="47">
        <v>701.08179707643558</v>
      </c>
      <c r="I18" s="25">
        <v>710.98597521308329</v>
      </c>
      <c r="J18" s="65"/>
    </row>
    <row r="19" spans="1:10">
      <c r="A19" s="49" t="s">
        <v>38</v>
      </c>
      <c r="D19" s="24">
        <v>530.29871000000003</v>
      </c>
      <c r="E19" s="47">
        <v>505.34813000000003</v>
      </c>
      <c r="F19" s="47">
        <v>503.4</v>
      </c>
      <c r="G19" s="47">
        <v>607.1</v>
      </c>
      <c r="H19" s="47">
        <v>605.70000000000005</v>
      </c>
      <c r="I19" s="25">
        <v>640.55046374999995</v>
      </c>
      <c r="J19" s="65"/>
    </row>
    <row r="20" spans="1:10">
      <c r="A20" s="49" t="s">
        <v>20</v>
      </c>
      <c r="D20" s="24">
        <v>585.58492999999987</v>
      </c>
      <c r="E20" s="47">
        <v>553.24215000000004</v>
      </c>
      <c r="F20" s="47">
        <v>563.84942999999998</v>
      </c>
      <c r="G20" s="47">
        <v>593.54575549553692</v>
      </c>
      <c r="H20" s="47">
        <v>586.81284797380567</v>
      </c>
      <c r="I20" s="25">
        <v>603.60449761857615</v>
      </c>
      <c r="J20" s="65"/>
    </row>
    <row r="21" spans="1:10">
      <c r="A21" s="49" t="s">
        <v>126</v>
      </c>
      <c r="D21" s="24">
        <v>547.33439999999996</v>
      </c>
      <c r="E21" s="47">
        <v>563.34966000000009</v>
      </c>
      <c r="F21" s="47">
        <v>559.03800373611136</v>
      </c>
      <c r="G21" s="47">
        <v>563.43641317973936</v>
      </c>
      <c r="H21" s="47">
        <v>570.62210797924592</v>
      </c>
      <c r="I21" s="25">
        <v>580.86215037043792</v>
      </c>
    </row>
    <row r="22" spans="1:10">
      <c r="A22" s="49" t="s">
        <v>16</v>
      </c>
      <c r="D22" s="24">
        <v>404.99628999999914</v>
      </c>
      <c r="E22" s="47">
        <v>423.20356999999967</v>
      </c>
      <c r="F22" s="47">
        <v>446.24918999999954</v>
      </c>
      <c r="G22" s="47">
        <v>456.60400036425017</v>
      </c>
      <c r="H22" s="47">
        <v>470.47779743143928</v>
      </c>
      <c r="I22" s="25">
        <v>488.21363420011096</v>
      </c>
      <c r="J22" s="65"/>
    </row>
    <row r="23" spans="1:10">
      <c r="A23" s="49" t="s">
        <v>138</v>
      </c>
      <c r="D23" s="24">
        <v>238.8501</v>
      </c>
      <c r="E23" s="47">
        <v>306.46883000000008</v>
      </c>
      <c r="F23" s="47">
        <v>346.00766999999996</v>
      </c>
      <c r="G23" s="47">
        <v>380.03480999999999</v>
      </c>
      <c r="H23" s="47">
        <v>397.29929272351524</v>
      </c>
      <c r="I23" s="25">
        <v>410.15987082897544</v>
      </c>
      <c r="J23" s="65"/>
    </row>
    <row r="24" spans="1:10">
      <c r="A24" s="49" t="s">
        <v>26</v>
      </c>
      <c r="D24" s="24">
        <v>398.00006500000001</v>
      </c>
      <c r="E24" s="47">
        <v>353.70668499999999</v>
      </c>
      <c r="F24" s="47">
        <v>349.63536000000005</v>
      </c>
      <c r="G24" s="47">
        <v>345.06864999999999</v>
      </c>
      <c r="H24" s="47">
        <v>348.91813999999999</v>
      </c>
      <c r="I24" s="25">
        <v>353.51338579619994</v>
      </c>
    </row>
    <row r="25" spans="1:10">
      <c r="A25" s="49" t="s">
        <v>25</v>
      </c>
      <c r="D25" s="24">
        <v>342.58212000000003</v>
      </c>
      <c r="E25" s="47">
        <v>342.41182000000003</v>
      </c>
      <c r="F25" s="47">
        <v>348.79964000000007</v>
      </c>
      <c r="G25" s="47">
        <v>341.83772999999997</v>
      </c>
      <c r="H25" s="47">
        <v>342.37072999999998</v>
      </c>
      <c r="I25" s="25">
        <v>346.16766843894999</v>
      </c>
    </row>
    <row r="26" spans="1:10">
      <c r="A26" s="49" t="s">
        <v>21</v>
      </c>
      <c r="D26" s="24">
        <v>326.02409000000011</v>
      </c>
      <c r="E26" s="47">
        <v>324.14528999999999</v>
      </c>
      <c r="F26" s="47">
        <v>332.19591999999989</v>
      </c>
      <c r="G26" s="47">
        <v>336.99482000000006</v>
      </c>
      <c r="H26" s="47">
        <v>339.03838147093893</v>
      </c>
      <c r="I26" s="25">
        <v>342.61605252215367</v>
      </c>
    </row>
    <row r="27" spans="1:10">
      <c r="A27" s="49" t="s">
        <v>24</v>
      </c>
      <c r="D27" s="24">
        <v>301.59771999999975</v>
      </c>
      <c r="E27" s="47">
        <v>304.95512999999937</v>
      </c>
      <c r="F27" s="47">
        <v>315.51813247422615</v>
      </c>
      <c r="G27" s="47">
        <v>318.28062886598036</v>
      </c>
      <c r="H27" s="47">
        <v>320.48234683818646</v>
      </c>
      <c r="I27" s="25">
        <v>328.12570123749578</v>
      </c>
    </row>
    <row r="28" spans="1:10">
      <c r="A28" s="49" t="s">
        <v>34</v>
      </c>
      <c r="D28" s="24">
        <v>250</v>
      </c>
      <c r="E28" s="47">
        <v>250</v>
      </c>
      <c r="F28" s="47">
        <v>250</v>
      </c>
      <c r="G28" s="47">
        <v>250</v>
      </c>
      <c r="H28" s="47">
        <v>256.55812500000002</v>
      </c>
      <c r="I28" s="25">
        <v>262.90665580312503</v>
      </c>
    </row>
    <row r="29" spans="1:10">
      <c r="A29" s="49" t="s">
        <v>139</v>
      </c>
      <c r="D29" s="24">
        <v>182.26654500000001</v>
      </c>
      <c r="E29" s="47">
        <v>191.4539</v>
      </c>
      <c r="F29" s="47">
        <v>212.97832602523442</v>
      </c>
      <c r="G29" s="47">
        <v>219.54634541508625</v>
      </c>
      <c r="H29" s="47">
        <v>228.22191200973137</v>
      </c>
      <c r="I29" s="25">
        <v>233.1286831179406</v>
      </c>
    </row>
    <row r="30" spans="1:10">
      <c r="A30" s="49" t="s">
        <v>63</v>
      </c>
      <c r="D30" s="24">
        <v>220</v>
      </c>
      <c r="E30" s="47">
        <v>216</v>
      </c>
      <c r="F30" s="47">
        <v>212</v>
      </c>
      <c r="G30" s="47">
        <v>220</v>
      </c>
      <c r="H30" s="47">
        <v>229.02000000000004</v>
      </c>
      <c r="I30" s="25">
        <v>232.02000000000004</v>
      </c>
    </row>
    <row r="31" spans="1:10">
      <c r="A31" s="49" t="s">
        <v>19</v>
      </c>
      <c r="D31" s="24">
        <v>220</v>
      </c>
      <c r="E31" s="47">
        <v>210</v>
      </c>
      <c r="F31" s="47">
        <v>211.43858537634333</v>
      </c>
      <c r="G31" s="47">
        <v>213.43090468085029</v>
      </c>
      <c r="H31" s="47">
        <v>217.41850930452983</v>
      </c>
      <c r="I31" s="25">
        <v>224.53679129916014</v>
      </c>
      <c r="J31" s="65"/>
    </row>
    <row r="32" spans="1:10">
      <c r="A32" s="49" t="s">
        <v>145</v>
      </c>
      <c r="D32" s="24">
        <v>210.2379</v>
      </c>
      <c r="E32" s="47">
        <v>207.07396000000006</v>
      </c>
      <c r="F32" s="47">
        <v>215.55216999999999</v>
      </c>
      <c r="G32" s="47">
        <v>215.88681245901648</v>
      </c>
      <c r="H32" s="47">
        <v>213.80239098360664</v>
      </c>
      <c r="I32" s="25">
        <v>217.48200246471526</v>
      </c>
    </row>
    <row r="33" spans="1:10">
      <c r="A33" s="49" t="s">
        <v>125</v>
      </c>
      <c r="D33" s="24">
        <v>149.64569</v>
      </c>
      <c r="E33" s="47">
        <v>157.83274000000006</v>
      </c>
      <c r="F33" s="47">
        <v>164.3728799999999</v>
      </c>
      <c r="G33" s="47">
        <v>173.43152888052987</v>
      </c>
      <c r="H33" s="47">
        <v>174.89999999999998</v>
      </c>
      <c r="I33" s="25">
        <v>183.08839924999998</v>
      </c>
    </row>
    <row r="34" spans="1:10">
      <c r="A34" s="49" t="s">
        <v>36</v>
      </c>
      <c r="D34" s="24">
        <v>155</v>
      </c>
      <c r="E34" s="47">
        <v>149</v>
      </c>
      <c r="F34" s="47">
        <v>151.01</v>
      </c>
      <c r="G34" s="47">
        <v>151.01</v>
      </c>
      <c r="H34" s="47">
        <v>155.11822705</v>
      </c>
      <c r="I34" s="25">
        <v>159.6449647108866</v>
      </c>
    </row>
    <row r="35" spans="1:10">
      <c r="A35" s="49" t="s">
        <v>56</v>
      </c>
      <c r="D35" s="24">
        <v>150.15831</v>
      </c>
      <c r="E35" s="47">
        <v>149.26572999999999</v>
      </c>
      <c r="F35" s="47">
        <v>149.57839999999999</v>
      </c>
      <c r="G35" s="47">
        <v>150.7539298364141</v>
      </c>
      <c r="H35" s="47">
        <v>150.82769128965208</v>
      </c>
      <c r="I35" s="25">
        <v>158.25442199525534</v>
      </c>
    </row>
    <row r="36" spans="1:10">
      <c r="A36" s="49" t="s">
        <v>45</v>
      </c>
      <c r="D36" s="24">
        <v>105.39312000000001</v>
      </c>
      <c r="E36" s="47">
        <v>102.50331</v>
      </c>
      <c r="F36" s="47">
        <v>85.744379999999978</v>
      </c>
      <c r="G36" s="47">
        <v>108.22856</v>
      </c>
      <c r="H36" s="47">
        <v>109.76358275414222</v>
      </c>
      <c r="I36" s="25">
        <v>114.24989479026091</v>
      </c>
    </row>
    <row r="37" spans="1:10">
      <c r="A37" s="49" t="s">
        <v>153</v>
      </c>
      <c r="D37" s="24">
        <v>77.086039999999997</v>
      </c>
      <c r="E37" s="47">
        <v>59.848120000000009</v>
      </c>
      <c r="F37" s="47">
        <v>76.788674999999998</v>
      </c>
      <c r="G37" s="47">
        <v>113.03722</v>
      </c>
      <c r="H37" s="47">
        <v>108.41746000000001</v>
      </c>
      <c r="I37" s="25">
        <v>112.02532202515002</v>
      </c>
    </row>
    <row r="38" spans="1:10">
      <c r="A38" s="49" t="s">
        <v>35</v>
      </c>
      <c r="D38" s="24">
        <v>92</v>
      </c>
      <c r="E38" s="47">
        <v>95</v>
      </c>
      <c r="F38" s="47">
        <v>98</v>
      </c>
      <c r="G38" s="47">
        <v>98</v>
      </c>
      <c r="H38" s="47">
        <v>98.898285000000001</v>
      </c>
      <c r="I38" s="25">
        <v>103.92404859798749</v>
      </c>
    </row>
    <row r="39" spans="1:10" ht="14.25" customHeight="1" thickBot="1">
      <c r="A39" s="49" t="s">
        <v>64</v>
      </c>
      <c r="B39" s="12"/>
      <c r="C39" s="12"/>
      <c r="D39" s="102">
        <f>+D42-D40-(SUM(D9:D38))</f>
        <v>568.9891513460534</v>
      </c>
      <c r="E39" s="98">
        <f t="shared" ref="E39:H39" si="1">+E42-E40-(SUM(E9:E38))</f>
        <v>585.56413707179308</v>
      </c>
      <c r="F39" s="98">
        <f t="shared" si="1"/>
        <v>608.66354282409156</v>
      </c>
      <c r="G39" s="98">
        <f t="shared" si="1"/>
        <v>667.94025185098872</v>
      </c>
      <c r="H39" s="98">
        <f t="shared" si="1"/>
        <v>491.10851894898951</v>
      </c>
      <c r="I39" s="99">
        <f>+I42-I40-(SUM(I9:I38))</f>
        <v>498.75224044911738</v>
      </c>
    </row>
    <row r="40" spans="1:10" ht="13.5" thickBot="1">
      <c r="A40" s="66" t="s">
        <v>65</v>
      </c>
      <c r="B40" s="67"/>
      <c r="C40" s="67"/>
      <c r="D40" s="68">
        <v>165.87932999999998</v>
      </c>
      <c r="E40" s="68">
        <v>173.49322666666666</v>
      </c>
      <c r="F40" s="68">
        <v>172.10475333333335</v>
      </c>
      <c r="G40" s="68">
        <v>190.08563000000001</v>
      </c>
      <c r="H40" s="68">
        <v>194.60191999999998</v>
      </c>
      <c r="I40" s="69">
        <v>209.06762216687497</v>
      </c>
    </row>
    <row r="41" spans="1:10" ht="3" customHeight="1" thickBot="1">
      <c r="A41" s="26"/>
      <c r="B41" s="26"/>
      <c r="C41" s="26"/>
      <c r="D41" s="27"/>
      <c r="E41" s="28"/>
      <c r="F41" s="28"/>
      <c r="G41" s="28"/>
      <c r="H41" s="28"/>
      <c r="I41" s="29"/>
    </row>
    <row r="42" spans="1:10" ht="13.5" thickBot="1">
      <c r="A42" s="106" t="s">
        <v>66</v>
      </c>
      <c r="B42" s="107"/>
      <c r="C42" s="107"/>
      <c r="D42" s="108">
        <v>52537.184796346053</v>
      </c>
      <c r="E42" s="109">
        <v>52205.536347071786</v>
      </c>
      <c r="F42" s="109">
        <v>53160.043170792102</v>
      </c>
      <c r="G42" s="109">
        <v>54439.2628846632</v>
      </c>
      <c r="H42" s="109">
        <v>55085.48441601645</v>
      </c>
      <c r="I42" s="133">
        <v>56512.037069861304</v>
      </c>
      <c r="J42" s="65"/>
    </row>
    <row r="43" spans="1:10" ht="12" customHeight="1">
      <c r="A43" s="48" t="s">
        <v>143</v>
      </c>
      <c r="B43" s="30"/>
    </row>
    <row r="44" spans="1:10" ht="11.45" customHeight="1">
      <c r="A44" s="30" t="s">
        <v>28</v>
      </c>
    </row>
    <row r="46" spans="1:10">
      <c r="A46" s="94" t="s">
        <v>67</v>
      </c>
      <c r="B46" s="95"/>
      <c r="C46" s="95"/>
      <c r="D46" s="147" t="str">
        <f>+D8</f>
        <v>2018-19</v>
      </c>
      <c r="E46" s="148" t="str">
        <f t="shared" ref="E46:I46" si="2">+E8</f>
        <v>2019-20</v>
      </c>
      <c r="F46" s="148" t="str">
        <f t="shared" si="2"/>
        <v>2020-21</v>
      </c>
      <c r="G46" s="148" t="str">
        <f t="shared" si="2"/>
        <v>2021-22</v>
      </c>
      <c r="H46" s="148" t="str">
        <f t="shared" si="2"/>
        <v>2022-23</v>
      </c>
      <c r="I46" s="149" t="str">
        <f t="shared" si="2"/>
        <v>2023-24</v>
      </c>
    </row>
    <row r="47" spans="1:10">
      <c r="A47" s="165" t="s">
        <v>6</v>
      </c>
      <c r="B47" s="90"/>
      <c r="C47" s="93"/>
      <c r="D47" s="134">
        <v>25210.343259999998</v>
      </c>
      <c r="E47" s="135">
        <v>24818.374459999999</v>
      </c>
      <c r="F47" s="135">
        <v>25280.661506025233</v>
      </c>
      <c r="G47" s="135">
        <v>25835.311555415083</v>
      </c>
      <c r="H47" s="135">
        <v>26274.998613204276</v>
      </c>
      <c r="I47" s="136">
        <v>26715.821651885515</v>
      </c>
    </row>
    <row r="48" spans="1:10">
      <c r="A48" s="166" t="s">
        <v>11</v>
      </c>
      <c r="B48" s="91"/>
      <c r="D48" s="137">
        <v>15905.984384166666</v>
      </c>
      <c r="E48" s="138">
        <v>16004.960804166667</v>
      </c>
      <c r="F48" s="138">
        <v>16318.517837701453</v>
      </c>
      <c r="G48" s="138">
        <v>16905.359562724087</v>
      </c>
      <c r="H48" s="138">
        <v>17110.248542536945</v>
      </c>
      <c r="I48" s="139">
        <v>17843.92491324127</v>
      </c>
    </row>
    <row r="49" spans="1:9">
      <c r="A49" s="166" t="s">
        <v>15</v>
      </c>
      <c r="B49" s="91"/>
      <c r="D49" s="137">
        <v>5701.3074131249987</v>
      </c>
      <c r="E49" s="138">
        <v>5698.0778654999986</v>
      </c>
      <c r="F49" s="138">
        <v>5763.3013668499543</v>
      </c>
      <c r="G49" s="138">
        <v>5831.0078157059952</v>
      </c>
      <c r="H49" s="138">
        <v>5843.2242277824007</v>
      </c>
      <c r="I49" s="139">
        <v>5972.3810574996578</v>
      </c>
    </row>
    <row r="50" spans="1:9">
      <c r="A50" s="167" t="s">
        <v>22</v>
      </c>
      <c r="B50" s="92"/>
      <c r="C50" s="42"/>
      <c r="D50" s="140">
        <v>5704.6119190543859</v>
      </c>
      <c r="E50" s="141">
        <v>5664.7704974051221</v>
      </c>
      <c r="F50" s="141">
        <v>5764.5622102154675</v>
      </c>
      <c r="G50" s="141">
        <v>5835.3256008180251</v>
      </c>
      <c r="H50" s="141">
        <v>5845.9574024928243</v>
      </c>
      <c r="I50" s="142">
        <v>5968.1906452693347</v>
      </c>
    </row>
  </sheetData>
  <sortState xmlns:xlrd2="http://schemas.microsoft.com/office/spreadsheetml/2017/richdata2" ref="C9:I38">
    <sortCondition descending="1" ref="I8:I38"/>
  </sortState>
  <phoneticPr fontId="2" type="noConversion"/>
  <printOptions horizontalCentered="1" verticalCentered="1"/>
  <pageMargins left="0.59055118110236227" right="0.59055118110236227" top="0.98425196850393704" bottom="0.98425196850393704" header="0" footer="0"/>
  <pageSetup paperSize="122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H54"/>
  <sheetViews>
    <sheetView showGridLines="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2" style="1" customWidth="1"/>
    <col min="2" max="2" width="24.42578125" style="1" bestFit="1" customWidth="1"/>
    <col min="3" max="8" width="11.5703125" style="1" customWidth="1"/>
    <col min="9" max="16384" width="11.42578125" style="1"/>
  </cols>
  <sheetData>
    <row r="1" spans="1:8" ht="30">
      <c r="H1" s="3" t="s">
        <v>60</v>
      </c>
    </row>
    <row r="3" spans="1:8" ht="18">
      <c r="A3" s="4" t="s">
        <v>154</v>
      </c>
      <c r="B3" s="5"/>
    </row>
    <row r="4" spans="1:8" ht="18">
      <c r="A4" s="4" t="s">
        <v>155</v>
      </c>
      <c r="B4" s="5"/>
    </row>
    <row r="5" spans="1:8" ht="18">
      <c r="A5" s="4" t="s">
        <v>149</v>
      </c>
      <c r="B5" s="5"/>
    </row>
    <row r="6" spans="1:8" ht="13.5" thickBot="1"/>
    <row r="7" spans="1:8" ht="15" customHeight="1" thickBot="1">
      <c r="A7" s="32"/>
      <c r="B7" s="32"/>
      <c r="C7" s="112" t="s">
        <v>132</v>
      </c>
      <c r="D7" s="113"/>
      <c r="E7" s="113"/>
      <c r="F7" s="113"/>
      <c r="G7" s="113"/>
      <c r="H7" s="114"/>
    </row>
    <row r="8" spans="1:8" ht="15" customHeight="1" thickBot="1">
      <c r="A8" s="13" t="s">
        <v>130</v>
      </c>
      <c r="B8" s="13"/>
      <c r="C8" s="89" t="s">
        <v>5</v>
      </c>
      <c r="D8" s="77" t="str">
        <f t="shared" ref="D8:H8" si="0">_xlfn.CONCAT(MID(C8,1,4)+1,"-",MID((MID(C8,1,4)+2),3,4))</f>
        <v>2019-20</v>
      </c>
      <c r="E8" s="77" t="str">
        <f t="shared" si="0"/>
        <v>2020-21</v>
      </c>
      <c r="F8" s="77" t="str">
        <f t="shared" si="0"/>
        <v>2021-22</v>
      </c>
      <c r="G8" s="77" t="str">
        <f t="shared" si="0"/>
        <v>2022-23</v>
      </c>
      <c r="H8" s="33" t="str">
        <f t="shared" si="0"/>
        <v>2023-24</v>
      </c>
    </row>
    <row r="9" spans="1:8" ht="9" customHeight="1">
      <c r="A9" s="32"/>
      <c r="B9" s="32"/>
      <c r="C9" s="61"/>
      <c r="D9" s="76"/>
      <c r="E9" s="76"/>
      <c r="F9" s="76"/>
      <c r="G9" s="76"/>
      <c r="H9" s="61"/>
    </row>
    <row r="10" spans="1:8" ht="15" customHeight="1">
      <c r="A10" s="82" t="s">
        <v>97</v>
      </c>
      <c r="B10" s="82"/>
      <c r="C10" s="159">
        <f>SUM(C11:C37)</f>
        <v>41621.233726700011</v>
      </c>
      <c r="D10" s="83">
        <f t="shared" ref="D10:H10" si="1">SUM(D11:D37)</f>
        <v>39911.643046600009</v>
      </c>
      <c r="E10" s="83">
        <f t="shared" si="1"/>
        <v>38854.583639999997</v>
      </c>
      <c r="F10" s="83">
        <f t="shared" si="1"/>
        <v>41747.143050000006</v>
      </c>
      <c r="G10" s="83">
        <f t="shared" si="1"/>
        <v>39389.388857936079</v>
      </c>
      <c r="H10" s="160">
        <f t="shared" si="1"/>
        <v>40011.488131179525</v>
      </c>
    </row>
    <row r="11" spans="1:8" ht="15" customHeight="1">
      <c r="A11" s="32"/>
      <c r="B11" s="32" t="s">
        <v>74</v>
      </c>
      <c r="C11" s="161">
        <v>8724.2500500000006</v>
      </c>
      <c r="D11" s="76">
        <v>8366.4548199999972</v>
      </c>
      <c r="E11" s="76">
        <v>8776.7697299999963</v>
      </c>
      <c r="F11" s="76">
        <v>9139.1337099999982</v>
      </c>
      <c r="G11" s="76">
        <v>8610.1386281705072</v>
      </c>
      <c r="H11" s="162">
        <v>8671.4428152030814</v>
      </c>
    </row>
    <row r="12" spans="1:8" ht="15" customHeight="1">
      <c r="A12" s="32"/>
      <c r="B12" s="32" t="s">
        <v>76</v>
      </c>
      <c r="C12" s="161">
        <v>6178.0451233000003</v>
      </c>
      <c r="D12" s="76">
        <v>5837.6295499999997</v>
      </c>
      <c r="E12" s="76">
        <v>6307.3703699999996</v>
      </c>
      <c r="F12" s="76">
        <v>5740.735020000001</v>
      </c>
      <c r="G12" s="76">
        <v>5831.729605130351</v>
      </c>
      <c r="H12" s="162">
        <v>5900.3836419067475</v>
      </c>
    </row>
    <row r="13" spans="1:8" ht="15" customHeight="1">
      <c r="A13" s="32"/>
      <c r="B13" s="32" t="s">
        <v>77</v>
      </c>
      <c r="C13" s="161">
        <v>5475.9830533999984</v>
      </c>
      <c r="D13" s="76">
        <v>5191.4336932999995</v>
      </c>
      <c r="E13" s="76">
        <v>4970.2803800000011</v>
      </c>
      <c r="F13" s="76">
        <v>5745.8083699999961</v>
      </c>
      <c r="G13" s="76">
        <v>5369.6296019908896</v>
      </c>
      <c r="H13" s="162">
        <v>5445.220562712916</v>
      </c>
    </row>
    <row r="14" spans="1:8" ht="15" customHeight="1">
      <c r="A14" s="32"/>
      <c r="B14" s="32" t="s">
        <v>75</v>
      </c>
      <c r="C14" s="161">
        <v>3251.5477600000004</v>
      </c>
      <c r="D14" s="76">
        <v>3196.0730533000001</v>
      </c>
      <c r="E14" s="76">
        <v>2344.9699800000017</v>
      </c>
      <c r="F14" s="76">
        <v>3096.8578900000002</v>
      </c>
      <c r="G14" s="76">
        <v>3020.7725090110489</v>
      </c>
      <c r="H14" s="162">
        <v>3096.3295813926879</v>
      </c>
    </row>
    <row r="15" spans="1:8" ht="15" customHeight="1">
      <c r="A15" s="32"/>
      <c r="B15" s="32" t="s">
        <v>92</v>
      </c>
      <c r="C15" s="161">
        <v>2426.6560499999996</v>
      </c>
      <c r="D15" s="76">
        <v>2638.0042900000008</v>
      </c>
      <c r="E15" s="76">
        <v>2569.953849999999</v>
      </c>
      <c r="F15" s="76">
        <v>2665.5225800000003</v>
      </c>
      <c r="G15" s="76">
        <v>2382.7989884573794</v>
      </c>
      <c r="H15" s="162">
        <v>2417.6057246812702</v>
      </c>
    </row>
    <row r="16" spans="1:8" ht="15" customHeight="1">
      <c r="A16" s="32"/>
      <c r="B16" s="32" t="s">
        <v>98</v>
      </c>
      <c r="C16" s="161">
        <v>2141.6369900000009</v>
      </c>
      <c r="D16" s="76">
        <v>1908.8810100000001</v>
      </c>
      <c r="E16" s="76">
        <v>1809.6007700000014</v>
      </c>
      <c r="F16" s="76">
        <v>1974.5173800000002</v>
      </c>
      <c r="G16" s="76">
        <v>1657.4227228597729</v>
      </c>
      <c r="H16" s="162">
        <v>1688.9966257302515</v>
      </c>
    </row>
    <row r="17" spans="1:8" ht="15" customHeight="1">
      <c r="A17" s="32"/>
      <c r="B17" s="32" t="s">
        <v>80</v>
      </c>
      <c r="C17" s="161">
        <v>1722.6245300000003</v>
      </c>
      <c r="D17" s="76">
        <v>1796.3772300000001</v>
      </c>
      <c r="E17" s="76">
        <v>1600.5214399999998</v>
      </c>
      <c r="F17" s="76">
        <v>1616.4578600000004</v>
      </c>
      <c r="G17" s="76">
        <v>1561.314599354004</v>
      </c>
      <c r="H17" s="162">
        <v>1565.9946398655677</v>
      </c>
    </row>
    <row r="18" spans="1:8">
      <c r="A18" s="32"/>
      <c r="B18" s="32" t="s">
        <v>100</v>
      </c>
      <c r="C18" s="161">
        <v>1251.7787500000004</v>
      </c>
      <c r="D18" s="76">
        <v>1144.5787</v>
      </c>
      <c r="E18" s="76">
        <v>909.35418999999911</v>
      </c>
      <c r="F18" s="76">
        <v>1733.2031999999999</v>
      </c>
      <c r="G18" s="76">
        <v>1266.1310798736786</v>
      </c>
      <c r="H18" s="162">
        <v>1282.5243120303433</v>
      </c>
    </row>
    <row r="19" spans="1:8">
      <c r="A19" s="32"/>
      <c r="B19" s="32" t="s">
        <v>87</v>
      </c>
      <c r="C19" s="161">
        <v>1180.99991</v>
      </c>
      <c r="D19" s="76">
        <v>1060.41992</v>
      </c>
      <c r="E19" s="76">
        <v>1076.0347800000002</v>
      </c>
      <c r="F19" s="76">
        <v>1108.7764500000001</v>
      </c>
      <c r="G19" s="76">
        <v>1169.4052359718119</v>
      </c>
      <c r="H19" s="162">
        <v>1209.4982944871056</v>
      </c>
    </row>
    <row r="20" spans="1:8">
      <c r="A20" s="32"/>
      <c r="B20" s="32" t="s">
        <v>93</v>
      </c>
      <c r="C20" s="161">
        <v>1106.1423400000001</v>
      </c>
      <c r="D20" s="76">
        <v>1187.8603600000001</v>
      </c>
      <c r="E20" s="76">
        <v>1256.8245200000003</v>
      </c>
      <c r="F20" s="76">
        <v>1185.9448699999998</v>
      </c>
      <c r="G20" s="76">
        <v>1130.5785998447366</v>
      </c>
      <c r="H20" s="162">
        <v>1164.4705198215822</v>
      </c>
    </row>
    <row r="21" spans="1:8">
      <c r="A21" s="32"/>
      <c r="B21" s="32" t="s">
        <v>78</v>
      </c>
      <c r="C21" s="161">
        <v>1168.7237099999998</v>
      </c>
      <c r="D21" s="76">
        <v>1143.49253</v>
      </c>
      <c r="E21" s="76">
        <v>1115.2142900000001</v>
      </c>
      <c r="F21" s="76">
        <v>1082.1764900000001</v>
      </c>
      <c r="G21" s="76">
        <v>1030.0426498779243</v>
      </c>
      <c r="H21" s="162">
        <v>1046.3095984261215</v>
      </c>
    </row>
    <row r="22" spans="1:8">
      <c r="A22" s="32"/>
      <c r="B22" s="32" t="s">
        <v>99</v>
      </c>
      <c r="C22" s="161">
        <v>1202.0588600000001</v>
      </c>
      <c r="D22" s="76">
        <v>1217.0535600000001</v>
      </c>
      <c r="E22" s="76">
        <v>1020.3075099999999</v>
      </c>
      <c r="F22" s="76">
        <v>959.04726000000005</v>
      </c>
      <c r="G22" s="76">
        <v>969.58248435038877</v>
      </c>
      <c r="H22" s="162">
        <v>974.96851505095515</v>
      </c>
    </row>
    <row r="23" spans="1:8">
      <c r="A23" s="32"/>
      <c r="B23" s="32" t="s">
        <v>81</v>
      </c>
      <c r="C23" s="161">
        <v>938.9223800000002</v>
      </c>
      <c r="D23" s="76">
        <v>831.86743999999999</v>
      </c>
      <c r="E23" s="76">
        <v>625.35557999999992</v>
      </c>
      <c r="F23" s="76">
        <v>865.03777000000036</v>
      </c>
      <c r="G23" s="76">
        <v>880.53475786012586</v>
      </c>
      <c r="H23" s="162">
        <v>901.97137654023072</v>
      </c>
    </row>
    <row r="24" spans="1:8">
      <c r="A24" s="32"/>
      <c r="B24" s="32" t="s">
        <v>85</v>
      </c>
      <c r="C24" s="161">
        <v>1164.6944100000001</v>
      </c>
      <c r="D24" s="76">
        <v>909.9812800000002</v>
      </c>
      <c r="E24" s="76">
        <v>869.96834000000013</v>
      </c>
      <c r="F24" s="76">
        <v>816.03771999999981</v>
      </c>
      <c r="G24" s="76">
        <v>838.32741600787608</v>
      </c>
      <c r="H24" s="162">
        <v>862.31615501694148</v>
      </c>
    </row>
    <row r="25" spans="1:8">
      <c r="A25" s="32"/>
      <c r="B25" s="32" t="s">
        <v>79</v>
      </c>
      <c r="C25" s="161">
        <v>762.06308999999999</v>
      </c>
      <c r="D25" s="76">
        <v>711.32470000000001</v>
      </c>
      <c r="E25" s="76">
        <v>711.58118999999999</v>
      </c>
      <c r="F25" s="76">
        <v>733.17653000000007</v>
      </c>
      <c r="G25" s="76">
        <v>685.55910583592515</v>
      </c>
      <c r="H25" s="162">
        <v>729.42289132507221</v>
      </c>
    </row>
    <row r="26" spans="1:8">
      <c r="A26" s="32"/>
      <c r="B26" s="32" t="s">
        <v>94</v>
      </c>
      <c r="C26" s="161">
        <v>215.61060000000009</v>
      </c>
      <c r="D26" s="76">
        <v>170.95625999999993</v>
      </c>
      <c r="E26" s="76">
        <v>325.76323000000019</v>
      </c>
      <c r="F26" s="76">
        <v>515.42497999999989</v>
      </c>
      <c r="G26" s="76">
        <v>480.8895789194363</v>
      </c>
      <c r="H26" s="162">
        <v>487.56913517062725</v>
      </c>
    </row>
    <row r="27" spans="1:8">
      <c r="A27" s="32"/>
      <c r="B27" s="32" t="s">
        <v>84</v>
      </c>
      <c r="C27" s="161">
        <v>429.64393000000013</v>
      </c>
      <c r="D27" s="76">
        <v>424.56252999999992</v>
      </c>
      <c r="E27" s="76">
        <v>424.45159000000001</v>
      </c>
      <c r="F27" s="76">
        <v>406.15362000000005</v>
      </c>
      <c r="G27" s="76">
        <v>441.86762553526694</v>
      </c>
      <c r="H27" s="162">
        <v>450.25979641324557</v>
      </c>
    </row>
    <row r="28" spans="1:8">
      <c r="A28" s="32"/>
      <c r="B28" s="32" t="s">
        <v>83</v>
      </c>
      <c r="C28" s="161">
        <v>374.20477999999991</v>
      </c>
      <c r="D28" s="76">
        <v>368.56871000000007</v>
      </c>
      <c r="E28" s="76">
        <v>291.44760000000002</v>
      </c>
      <c r="F28" s="76">
        <v>341.06983000000002</v>
      </c>
      <c r="G28" s="76">
        <v>359.41853746051009</v>
      </c>
      <c r="H28" s="162">
        <v>385.20502043061435</v>
      </c>
    </row>
    <row r="29" spans="1:8">
      <c r="A29" s="32"/>
      <c r="B29" s="32" t="s">
        <v>101</v>
      </c>
      <c r="C29" s="161">
        <v>383.90801999999985</v>
      </c>
      <c r="D29" s="76">
        <v>369.41107</v>
      </c>
      <c r="E29" s="76">
        <v>371.70351000000005</v>
      </c>
      <c r="F29" s="76">
        <v>382.24016</v>
      </c>
      <c r="G29" s="76">
        <v>359.70435408403296</v>
      </c>
      <c r="H29" s="162">
        <v>369.99729417614759</v>
      </c>
    </row>
    <row r="30" spans="1:8">
      <c r="A30" s="32"/>
      <c r="B30" s="32" t="s">
        <v>88</v>
      </c>
      <c r="C30" s="161">
        <v>433.64984000000004</v>
      </c>
      <c r="D30" s="76">
        <v>417.78985</v>
      </c>
      <c r="E30" s="76">
        <v>414.85150000000016</v>
      </c>
      <c r="F30" s="76">
        <v>495.97156999999993</v>
      </c>
      <c r="G30" s="76">
        <v>326.63141215520437</v>
      </c>
      <c r="H30" s="162">
        <v>331.9775517936547</v>
      </c>
    </row>
    <row r="31" spans="1:8">
      <c r="A31" s="32"/>
      <c r="B31" s="32" t="s">
        <v>142</v>
      </c>
      <c r="C31" s="161">
        <v>249.52496000000005</v>
      </c>
      <c r="D31" s="76">
        <v>192.02926999999997</v>
      </c>
      <c r="E31" s="76">
        <v>221.35812999999999</v>
      </c>
      <c r="F31" s="76">
        <v>315.35573000000005</v>
      </c>
      <c r="G31" s="76">
        <v>253.55744122429658</v>
      </c>
      <c r="H31" s="162">
        <v>256.63499466715643</v>
      </c>
    </row>
    <row r="32" spans="1:8">
      <c r="A32" s="32"/>
      <c r="B32" s="32" t="s">
        <v>90</v>
      </c>
      <c r="C32" s="161">
        <v>243.22387000000003</v>
      </c>
      <c r="D32" s="76">
        <v>256.13969000000003</v>
      </c>
      <c r="E32" s="76">
        <v>275.67039999999997</v>
      </c>
      <c r="F32" s="76">
        <v>307.68131999999991</v>
      </c>
      <c r="G32" s="76">
        <v>205.67630430226058</v>
      </c>
      <c r="H32" s="162">
        <v>206.22443165322613</v>
      </c>
    </row>
    <row r="33" spans="1:8">
      <c r="A33" s="32"/>
      <c r="B33" s="32" t="s">
        <v>95</v>
      </c>
      <c r="C33" s="161">
        <v>211.65803999999997</v>
      </c>
      <c r="D33" s="76">
        <v>206.25704000000013</v>
      </c>
      <c r="E33" s="76">
        <v>191.57229999999993</v>
      </c>
      <c r="F33" s="76">
        <v>187.37930000000006</v>
      </c>
      <c r="G33" s="76">
        <v>182.21557482905331</v>
      </c>
      <c r="H33" s="162">
        <v>186.88302677829955</v>
      </c>
    </row>
    <row r="34" spans="1:8">
      <c r="A34" s="32"/>
      <c r="B34" s="32" t="s">
        <v>86</v>
      </c>
      <c r="C34" s="161">
        <v>123.84967</v>
      </c>
      <c r="D34" s="76">
        <v>124.50286000000001</v>
      </c>
      <c r="E34" s="76">
        <v>120.36299</v>
      </c>
      <c r="F34" s="76">
        <v>118.1704</v>
      </c>
      <c r="G34" s="76">
        <v>122.76584853633899</v>
      </c>
      <c r="H34" s="162">
        <v>121.26595678184627</v>
      </c>
    </row>
    <row r="35" spans="1:8">
      <c r="A35" s="32"/>
      <c r="B35" s="32" t="s">
        <v>82</v>
      </c>
      <c r="C35" s="161">
        <v>123.37226000000001</v>
      </c>
      <c r="D35" s="76">
        <v>87.347679999999997</v>
      </c>
      <c r="E35" s="76">
        <v>95.499940000000024</v>
      </c>
      <c r="F35" s="76">
        <v>97.44286000000001</v>
      </c>
      <c r="G35" s="76">
        <v>111.53400049661697</v>
      </c>
      <c r="H35" s="162">
        <v>114.72554592082767</v>
      </c>
    </row>
    <row r="36" spans="1:8">
      <c r="A36" s="32"/>
      <c r="B36" s="32" t="s">
        <v>89</v>
      </c>
      <c r="C36" s="161">
        <v>112.77046000000001</v>
      </c>
      <c r="D36" s="76">
        <v>130.75337999999999</v>
      </c>
      <c r="E36" s="76">
        <v>126.29925000000004</v>
      </c>
      <c r="F36" s="76">
        <v>84.810110000000009</v>
      </c>
      <c r="G36" s="76">
        <v>112.27200103393787</v>
      </c>
      <c r="H36" s="162">
        <v>113.15923052210856</v>
      </c>
    </row>
    <row r="37" spans="1:8">
      <c r="A37" s="32"/>
      <c r="B37" s="32" t="s">
        <v>91</v>
      </c>
      <c r="C37" s="161">
        <v>23.690290000000001</v>
      </c>
      <c r="D37" s="76">
        <v>21.892569999999999</v>
      </c>
      <c r="E37" s="76">
        <v>31.496279999999999</v>
      </c>
      <c r="F37" s="76">
        <v>33.010070000000006</v>
      </c>
      <c r="G37" s="76">
        <v>28.88819476270924</v>
      </c>
      <c r="H37" s="162">
        <v>30.130892680914084</v>
      </c>
    </row>
    <row r="38" spans="1:8">
      <c r="A38" s="32"/>
      <c r="B38" s="32"/>
      <c r="C38" s="161"/>
      <c r="D38" s="76"/>
      <c r="E38" s="76"/>
      <c r="F38" s="76"/>
      <c r="G38" s="76"/>
      <c r="H38" s="162"/>
    </row>
    <row r="39" spans="1:8">
      <c r="A39" s="82" t="s">
        <v>96</v>
      </c>
      <c r="B39" s="82"/>
      <c r="C39" s="159">
        <f t="shared" ref="C39:H39" si="2">+SUM(C40:C46)</f>
        <v>46316.503334859612</v>
      </c>
      <c r="D39" s="83">
        <f t="shared" si="2"/>
        <v>45141.755423399998</v>
      </c>
      <c r="E39" s="83">
        <f t="shared" si="2"/>
        <v>43757.073559900011</v>
      </c>
      <c r="F39" s="83">
        <f t="shared" si="2"/>
        <v>44874.027170000001</v>
      </c>
      <c r="G39" s="83">
        <f t="shared" si="2"/>
        <v>43717.568969302127</v>
      </c>
      <c r="H39" s="160">
        <f t="shared" si="2"/>
        <v>44807.363110350212</v>
      </c>
    </row>
    <row r="40" spans="1:8">
      <c r="A40" s="32"/>
      <c r="B40" s="32" t="s">
        <v>129</v>
      </c>
      <c r="C40" s="161">
        <v>27759.412980000005</v>
      </c>
      <c r="D40" s="76">
        <v>26651.202369999999</v>
      </c>
      <c r="E40" s="76">
        <v>26367.995159999999</v>
      </c>
      <c r="F40" s="76">
        <v>27070.019540000001</v>
      </c>
      <c r="G40" s="76">
        <v>25922.978257387385</v>
      </c>
      <c r="H40" s="162">
        <v>26863.604080317327</v>
      </c>
    </row>
    <row r="41" spans="1:8">
      <c r="A41" s="32"/>
      <c r="B41" s="32" t="s">
        <v>69</v>
      </c>
      <c r="C41" s="61">
        <v>7560.6820033999993</v>
      </c>
      <c r="D41" s="76">
        <v>7354.78514</v>
      </c>
      <c r="E41" s="76">
        <v>7165.0731866000024</v>
      </c>
      <c r="F41" s="76">
        <v>7172.7262000000001</v>
      </c>
      <c r="G41" s="76">
        <v>6858.9671002557425</v>
      </c>
      <c r="H41" s="61">
        <v>6944.3783880716774</v>
      </c>
    </row>
    <row r="42" spans="1:8">
      <c r="A42" s="32"/>
      <c r="B42" s="32" t="s">
        <v>131</v>
      </c>
      <c r="C42" s="61">
        <v>4690.9374200000002</v>
      </c>
      <c r="D42" s="76">
        <v>5139.1530299999986</v>
      </c>
      <c r="E42" s="76">
        <v>4760.9268599999996</v>
      </c>
      <c r="F42" s="76">
        <v>4315.7361300000011</v>
      </c>
      <c r="G42" s="76">
        <v>4883.3737562764236</v>
      </c>
      <c r="H42" s="61">
        <v>4884.3748478964599</v>
      </c>
    </row>
    <row r="43" spans="1:8">
      <c r="A43" s="32"/>
      <c r="B43" s="32" t="s">
        <v>70</v>
      </c>
      <c r="C43" s="61">
        <v>3854.7497066000005</v>
      </c>
      <c r="D43" s="76">
        <v>3578.7566467000006</v>
      </c>
      <c r="E43" s="76">
        <v>2804.4902300000003</v>
      </c>
      <c r="F43" s="76">
        <v>3969.4354600000001</v>
      </c>
      <c r="G43" s="76">
        <v>3713.7864467690624</v>
      </c>
      <c r="H43" s="61">
        <v>3744.3509092259715</v>
      </c>
    </row>
    <row r="44" spans="1:8">
      <c r="A44" s="32"/>
      <c r="B44" s="32" t="s">
        <v>71</v>
      </c>
      <c r="C44" s="61">
        <v>1079.4724199999996</v>
      </c>
      <c r="D44" s="76">
        <v>1059.8773066999997</v>
      </c>
      <c r="E44" s="76">
        <v>1295.6584233000003</v>
      </c>
      <c r="F44" s="76">
        <v>1064.7600599999992</v>
      </c>
      <c r="G44" s="76">
        <v>1215.145844331656</v>
      </c>
      <c r="H44" s="61">
        <v>1229.1564759168</v>
      </c>
    </row>
    <row r="45" spans="1:8">
      <c r="A45" s="32"/>
      <c r="B45" s="32" t="s">
        <v>72</v>
      </c>
      <c r="C45" s="61">
        <v>785.0309400000001</v>
      </c>
      <c r="D45" s="76">
        <v>781.79464000000019</v>
      </c>
      <c r="E45" s="76">
        <v>777.92939999999999</v>
      </c>
      <c r="F45" s="76">
        <v>739.23667</v>
      </c>
      <c r="G45" s="76">
        <v>617.08798428186105</v>
      </c>
      <c r="H45" s="61">
        <v>632.07705142006739</v>
      </c>
    </row>
    <row r="46" spans="1:8">
      <c r="A46" s="32"/>
      <c r="B46" s="32" t="s">
        <v>73</v>
      </c>
      <c r="C46" s="61">
        <v>586.2178648596107</v>
      </c>
      <c r="D46" s="76">
        <v>576.1862900000001</v>
      </c>
      <c r="E46" s="76">
        <v>585.00029999999992</v>
      </c>
      <c r="F46" s="76">
        <v>542.11311000000001</v>
      </c>
      <c r="G46" s="76">
        <v>506.22958</v>
      </c>
      <c r="H46" s="61">
        <v>509.42135750189999</v>
      </c>
    </row>
    <row r="47" spans="1:8" ht="13.5" thickBot="1">
      <c r="A47" s="32"/>
      <c r="B47" s="32"/>
      <c r="C47" s="61"/>
      <c r="D47" s="76"/>
      <c r="E47" s="76"/>
      <c r="F47" s="76"/>
      <c r="G47" s="76"/>
      <c r="H47" s="61"/>
    </row>
    <row r="48" spans="1:8" ht="13.5" thickBot="1">
      <c r="A48" s="112" t="s">
        <v>102</v>
      </c>
      <c r="B48" s="113"/>
      <c r="C48" s="144">
        <f>C39+C10</f>
        <v>87937.73706155963</v>
      </c>
      <c r="D48" s="145">
        <f t="shared" ref="D48:H48" si="3">D39+D10</f>
        <v>85053.398470000015</v>
      </c>
      <c r="E48" s="145">
        <f t="shared" si="3"/>
        <v>82611.657199900015</v>
      </c>
      <c r="F48" s="145">
        <f t="shared" si="3"/>
        <v>86621.17022</v>
      </c>
      <c r="G48" s="145">
        <f t="shared" si="3"/>
        <v>83106.957827238206</v>
      </c>
      <c r="H48" s="146">
        <f t="shared" si="3"/>
        <v>84818.851241529745</v>
      </c>
    </row>
    <row r="49" spans="1:8" ht="17.25" customHeight="1">
      <c r="A49" s="6" t="s">
        <v>28</v>
      </c>
    </row>
    <row r="52" spans="1:8">
      <c r="H52" s="65"/>
    </row>
    <row r="54" spans="1:8">
      <c r="E54" s="48"/>
      <c r="F54" s="48"/>
      <c r="G54" s="48"/>
      <c r="H54" s="48"/>
    </row>
  </sheetData>
  <sortState xmlns:xlrd2="http://schemas.microsoft.com/office/spreadsheetml/2017/richdata2" ref="B11:H36">
    <sortCondition descending="1" ref="H11:H36"/>
  </sortState>
  <phoneticPr fontId="2" type="noConversion"/>
  <printOptions horizontalCentered="1" verticalCentered="1"/>
  <pageMargins left="1.14173228346457" right="0.59055118110236204" top="0.98425196850393704" bottom="0.98425196850393704" header="0" footer="0"/>
  <pageSetup paperSize="122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D4B34"/>
  </sheetPr>
  <dimension ref="A1:J47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2.75"/>
  <cols>
    <col min="1" max="1" width="2.28515625" style="1" customWidth="1"/>
    <col min="2" max="2" width="24" style="1" customWidth="1"/>
    <col min="3" max="8" width="11.5703125" style="1" customWidth="1"/>
    <col min="9" max="16384" width="11.42578125" style="1"/>
  </cols>
  <sheetData>
    <row r="1" spans="1:10" ht="30">
      <c r="H1" s="3" t="s">
        <v>68</v>
      </c>
    </row>
    <row r="3" spans="1:10" ht="18">
      <c r="A3" s="70" t="s">
        <v>103</v>
      </c>
      <c r="C3" s="5"/>
      <c r="D3" s="5"/>
      <c r="E3" s="5"/>
      <c r="F3" s="5"/>
      <c r="G3" s="5"/>
    </row>
    <row r="4" spans="1:10" ht="18">
      <c r="A4" s="4" t="s">
        <v>156</v>
      </c>
      <c r="C4" s="5"/>
      <c r="D4" s="5"/>
      <c r="E4" s="5"/>
      <c r="F4" s="5"/>
      <c r="G4" s="5"/>
    </row>
    <row r="5" spans="1:10" ht="18">
      <c r="A5" s="4" t="s">
        <v>157</v>
      </c>
      <c r="C5" s="5"/>
      <c r="D5" s="5"/>
      <c r="E5" s="5"/>
      <c r="F5" s="5"/>
      <c r="G5" s="5"/>
    </row>
    <row r="6" spans="1:10" ht="13.5" thickBot="1">
      <c r="B6" s="5"/>
      <c r="C6" s="5"/>
      <c r="D6" s="5"/>
      <c r="E6" s="5"/>
      <c r="F6" s="5"/>
      <c r="G6" s="5"/>
    </row>
    <row r="7" spans="1:10" ht="13.5" thickBot="1">
      <c r="B7" s="5"/>
      <c r="C7" s="112" t="s">
        <v>132</v>
      </c>
      <c r="D7" s="113"/>
      <c r="E7" s="113"/>
      <c r="F7" s="113"/>
      <c r="G7" s="113"/>
      <c r="H7" s="114"/>
    </row>
    <row r="8" spans="1:10" ht="13.5" thickBot="1">
      <c r="A8" s="12" t="s">
        <v>104</v>
      </c>
      <c r="B8" s="12"/>
      <c r="C8" s="89" t="s">
        <v>5</v>
      </c>
      <c r="D8" s="77" t="str">
        <f t="shared" ref="D8:H8" si="0">_xlfn.CONCAT(MID(C8,1,4)+1,"-",MID((MID(C8,1,4)+2),3,4))</f>
        <v>2019-20</v>
      </c>
      <c r="E8" s="77" t="str">
        <f t="shared" si="0"/>
        <v>2020-21</v>
      </c>
      <c r="F8" s="77" t="str">
        <f t="shared" si="0"/>
        <v>2021-22</v>
      </c>
      <c r="G8" s="77" t="str">
        <f t="shared" si="0"/>
        <v>2022-23</v>
      </c>
      <c r="H8" s="33" t="str">
        <f t="shared" si="0"/>
        <v>2023-24</v>
      </c>
    </row>
    <row r="9" spans="1:10" ht="15.95" customHeight="1">
      <c r="A9" s="22" t="s">
        <v>105</v>
      </c>
      <c r="B9" s="74"/>
      <c r="C9" s="75">
        <v>5605.2771199999988</v>
      </c>
      <c r="D9" s="78">
        <v>5881.5042400000002</v>
      </c>
      <c r="E9" s="78">
        <v>6654.7344649999986</v>
      </c>
      <c r="F9" s="78">
        <v>6469.2479255014696</v>
      </c>
      <c r="G9" s="78">
        <v>5822.8537536488775</v>
      </c>
      <c r="H9" s="156">
        <v>6018.9867923654401</v>
      </c>
    </row>
    <row r="10" spans="1:10">
      <c r="B10" s="1" t="s">
        <v>106</v>
      </c>
      <c r="C10" s="72">
        <v>2211.6755600000001</v>
      </c>
      <c r="D10" s="73">
        <v>2161.6979999999999</v>
      </c>
      <c r="E10" s="73">
        <v>2584.9999800000001</v>
      </c>
      <c r="F10" s="73">
        <v>2127.2499899999998</v>
      </c>
      <c r="G10" s="73">
        <v>1757</v>
      </c>
      <c r="H10" s="72">
        <v>1804.6103075000001</v>
      </c>
      <c r="J10" s="23"/>
    </row>
    <row r="11" spans="1:10">
      <c r="B11" s="1" t="s">
        <v>107</v>
      </c>
      <c r="C11" s="72">
        <v>939.78817000000004</v>
      </c>
      <c r="D11" s="73">
        <v>1121.6713100000002</v>
      </c>
      <c r="E11" s="73">
        <v>1386.0457299999998</v>
      </c>
      <c r="F11" s="73">
        <v>1445.9313100000002</v>
      </c>
      <c r="G11" s="73">
        <v>1392.3798319961945</v>
      </c>
      <c r="H11" s="72">
        <v>1454.3790249654051</v>
      </c>
      <c r="J11" s="23"/>
    </row>
    <row r="12" spans="1:10">
      <c r="B12" s="1" t="s">
        <v>108</v>
      </c>
      <c r="C12" s="72">
        <v>759.41690999999992</v>
      </c>
      <c r="D12" s="73">
        <v>610.93837000000008</v>
      </c>
      <c r="E12" s="73">
        <v>788.75820999999996</v>
      </c>
      <c r="F12" s="73">
        <v>904.67700999999988</v>
      </c>
      <c r="G12" s="73">
        <v>776.46166208355328</v>
      </c>
      <c r="H12" s="72">
        <v>795.94890864769525</v>
      </c>
    </row>
    <row r="13" spans="1:10">
      <c r="B13" s="1" t="s">
        <v>133</v>
      </c>
      <c r="C13" s="72">
        <v>694.68884000000014</v>
      </c>
      <c r="D13" s="73">
        <v>678.70393999999987</v>
      </c>
      <c r="E13" s="73">
        <v>722.38702999999987</v>
      </c>
      <c r="F13" s="73">
        <v>814.93029999999999</v>
      </c>
      <c r="G13" s="73">
        <v>648.99182914539881</v>
      </c>
      <c r="H13" s="72">
        <v>652.81114605991945</v>
      </c>
    </row>
    <row r="14" spans="1:10">
      <c r="B14" s="1" t="s">
        <v>158</v>
      </c>
      <c r="C14" s="72">
        <v>344.10146999999995</v>
      </c>
      <c r="D14" s="73">
        <v>474.57635999999997</v>
      </c>
      <c r="E14" s="73">
        <v>286</v>
      </c>
      <c r="F14" s="73">
        <v>297</v>
      </c>
      <c r="G14" s="73">
        <v>386</v>
      </c>
      <c r="H14" s="72">
        <v>387.06150000000002</v>
      </c>
    </row>
    <row r="15" spans="1:10">
      <c r="B15" s="1" t="s">
        <v>9</v>
      </c>
      <c r="C15" s="72">
        <f t="shared" ref="C15:H15" si="1">C9-SUM(C10:C14)</f>
        <v>655.60616999999911</v>
      </c>
      <c r="D15" s="73">
        <f t="shared" si="1"/>
        <v>833.91626000000088</v>
      </c>
      <c r="E15" s="73">
        <f t="shared" si="1"/>
        <v>886.54351499999848</v>
      </c>
      <c r="F15" s="73">
        <f t="shared" si="1"/>
        <v>879.45931550146997</v>
      </c>
      <c r="G15" s="73">
        <f t="shared" si="1"/>
        <v>862.02043042373134</v>
      </c>
      <c r="H15" s="72">
        <f t="shared" si="1"/>
        <v>924.17590519242094</v>
      </c>
    </row>
    <row r="16" spans="1:10">
      <c r="C16" s="72"/>
      <c r="D16" s="73"/>
      <c r="E16" s="73"/>
      <c r="F16" s="73"/>
      <c r="G16" s="73"/>
      <c r="H16" s="72"/>
    </row>
    <row r="17" spans="1:9">
      <c r="A17" s="22" t="s">
        <v>109</v>
      </c>
      <c r="B17" s="74"/>
      <c r="C17" s="75">
        <v>16627.34278481482</v>
      </c>
      <c r="D17" s="78">
        <v>16929.348784127236</v>
      </c>
      <c r="E17" s="78">
        <v>18892.30053</v>
      </c>
      <c r="F17" s="78">
        <v>20377.675129999992</v>
      </c>
      <c r="G17" s="78">
        <v>20789.37071033243</v>
      </c>
      <c r="H17" s="156">
        <v>21188.162492669318</v>
      </c>
    </row>
    <row r="18" spans="1:9">
      <c r="B18" s="1" t="s">
        <v>135</v>
      </c>
      <c r="C18" s="72">
        <v>1444.9828600000001</v>
      </c>
      <c r="D18" s="73">
        <v>1561.0805700000001</v>
      </c>
      <c r="E18" s="73">
        <v>2502.5490300000001</v>
      </c>
      <c r="F18" s="73">
        <v>2684.3713699999998</v>
      </c>
      <c r="G18" s="73">
        <v>3079.712562844461</v>
      </c>
      <c r="H18" s="72">
        <v>3223.7045237202542</v>
      </c>
      <c r="I18" s="65"/>
    </row>
    <row r="19" spans="1:9">
      <c r="B19" s="1" t="s">
        <v>134</v>
      </c>
      <c r="C19" s="72">
        <v>2441.5383899999997</v>
      </c>
      <c r="D19" s="73">
        <v>2639.7563100000007</v>
      </c>
      <c r="E19" s="73">
        <v>2684.5978099999998</v>
      </c>
      <c r="F19" s="73">
        <v>3083.3952099999997</v>
      </c>
      <c r="G19" s="73">
        <v>2920.9849100000001</v>
      </c>
      <c r="H19" s="72">
        <v>2972.6571330579</v>
      </c>
    </row>
    <row r="20" spans="1:9">
      <c r="B20" s="1" t="s">
        <v>136</v>
      </c>
      <c r="C20" s="72">
        <v>1759.4617500000004</v>
      </c>
      <c r="D20" s="73">
        <v>1742.6939</v>
      </c>
      <c r="E20" s="73">
        <v>1692.03899</v>
      </c>
      <c r="F20" s="73">
        <v>1867.6507699999993</v>
      </c>
      <c r="G20" s="73">
        <v>2235.4332886272919</v>
      </c>
      <c r="H20" s="72">
        <v>2311.3038944433019</v>
      </c>
    </row>
    <row r="21" spans="1:9">
      <c r="B21" s="1" t="s">
        <v>110</v>
      </c>
      <c r="C21" s="72">
        <v>1964.4532600000005</v>
      </c>
      <c r="D21" s="73">
        <v>1878.7415200000003</v>
      </c>
      <c r="E21" s="73">
        <v>1937.2101799999996</v>
      </c>
      <c r="F21" s="73">
        <v>2207.9115999999999</v>
      </c>
      <c r="G21" s="73">
        <v>2107.5300331432077</v>
      </c>
      <c r="H21" s="72">
        <v>2152.0463362682749</v>
      </c>
    </row>
    <row r="22" spans="1:9">
      <c r="B22" s="1" t="s">
        <v>111</v>
      </c>
      <c r="C22" s="72">
        <v>1447.8939399999999</v>
      </c>
      <c r="D22" s="73">
        <v>1555.2541100000001</v>
      </c>
      <c r="E22" s="73">
        <v>2001.74954</v>
      </c>
      <c r="F22" s="73">
        <v>1741.4923399999998</v>
      </c>
      <c r="G22" s="73">
        <v>1932.8975967299355</v>
      </c>
      <c r="H22" s="72">
        <v>2019.4962413074286</v>
      </c>
    </row>
    <row r="23" spans="1:9">
      <c r="B23" s="1" t="s">
        <v>113</v>
      </c>
      <c r="C23" s="79">
        <v>685.62985999999989</v>
      </c>
      <c r="D23" s="80">
        <v>851.92137999999989</v>
      </c>
      <c r="E23" s="80">
        <v>830.52648999999997</v>
      </c>
      <c r="F23" s="80">
        <v>810.96921000000009</v>
      </c>
      <c r="G23" s="73">
        <v>881.34575450387922</v>
      </c>
      <c r="H23" s="72">
        <v>900.62959961242404</v>
      </c>
    </row>
    <row r="24" spans="1:9">
      <c r="B24" s="1" t="s">
        <v>112</v>
      </c>
      <c r="C24" s="79">
        <v>829.48155999999994</v>
      </c>
      <c r="D24" s="80">
        <v>785.87673000000007</v>
      </c>
      <c r="E24" s="80">
        <v>927.97847999999988</v>
      </c>
      <c r="F24" s="80">
        <v>967.99037999999996</v>
      </c>
      <c r="G24" s="73">
        <v>811.90895248950017</v>
      </c>
      <c r="H24" s="72">
        <v>802.44687796501148</v>
      </c>
    </row>
    <row r="25" spans="1:9">
      <c r="B25" s="1" t="s">
        <v>140</v>
      </c>
      <c r="C25" s="79">
        <v>289.63625999999931</v>
      </c>
      <c r="D25" s="80">
        <v>501.45496000000003</v>
      </c>
      <c r="E25" s="80">
        <v>344.78347999999983</v>
      </c>
      <c r="F25" s="80">
        <v>596.98651000000018</v>
      </c>
      <c r="G25" s="73">
        <v>941.50247375600338</v>
      </c>
      <c r="H25" s="72">
        <v>693.60757440984503</v>
      </c>
    </row>
    <row r="26" spans="1:9">
      <c r="B26" s="1" t="s">
        <v>141</v>
      </c>
      <c r="C26" s="72">
        <v>157.71204000000012</v>
      </c>
      <c r="D26" s="73">
        <v>285.0692399999997</v>
      </c>
      <c r="E26" s="73">
        <v>397.42527000000018</v>
      </c>
      <c r="F26" s="73">
        <v>474.85934999999984</v>
      </c>
      <c r="G26" s="73">
        <v>575.26376101090045</v>
      </c>
      <c r="H26" s="72">
        <v>601.10460915551016</v>
      </c>
    </row>
    <row r="27" spans="1:9">
      <c r="B27" s="1" t="s">
        <v>159</v>
      </c>
      <c r="C27" s="72">
        <v>420.66571481481486</v>
      </c>
      <c r="D27" s="73">
        <v>445.0907841272292</v>
      </c>
      <c r="E27" s="73">
        <v>489.26292000000001</v>
      </c>
      <c r="F27" s="73">
        <v>544.00270999999998</v>
      </c>
      <c r="G27" s="73">
        <v>514.15807865700867</v>
      </c>
      <c r="H27" s="72">
        <v>523.01188077148242</v>
      </c>
    </row>
    <row r="28" spans="1:9">
      <c r="B28" s="1" t="s">
        <v>9</v>
      </c>
      <c r="C28" s="72">
        <f>C17-SUM(C18:C27)</f>
        <v>5185.8871500000059</v>
      </c>
      <c r="D28" s="73">
        <f t="shared" ref="D28:H28" si="2">D17-SUM(D18:D27)</f>
        <v>4682.4092800000071</v>
      </c>
      <c r="E28" s="73">
        <f t="shared" si="2"/>
        <v>5084.1783400000022</v>
      </c>
      <c r="F28" s="73">
        <f t="shared" si="2"/>
        <v>5398.045679999992</v>
      </c>
      <c r="G28" s="73">
        <f t="shared" si="2"/>
        <v>4788.6332985702393</v>
      </c>
      <c r="H28" s="72">
        <f t="shared" si="2"/>
        <v>4988.1538219578833</v>
      </c>
    </row>
    <row r="29" spans="1:9">
      <c r="C29" s="72"/>
      <c r="D29" s="73"/>
      <c r="E29" s="73"/>
      <c r="F29" s="73"/>
      <c r="G29" s="73"/>
      <c r="H29" s="72"/>
    </row>
    <row r="30" spans="1:9">
      <c r="A30" s="22" t="s">
        <v>114</v>
      </c>
      <c r="B30" s="74"/>
      <c r="C30" s="75">
        <v>5238.1111699999983</v>
      </c>
      <c r="D30" s="78">
        <v>5207.0315300000002</v>
      </c>
      <c r="E30" s="78">
        <v>5064.8802900000001</v>
      </c>
      <c r="F30" s="78">
        <v>5579.0482899999988</v>
      </c>
      <c r="G30" s="78">
        <v>5266.8254361319368</v>
      </c>
      <c r="H30" s="156">
        <v>5485.6962261748286</v>
      </c>
    </row>
    <row r="31" spans="1:9">
      <c r="B31" s="1" t="s">
        <v>115</v>
      </c>
      <c r="C31" s="72">
        <v>4029.92407</v>
      </c>
      <c r="D31" s="73">
        <v>3929.6212099999993</v>
      </c>
      <c r="E31" s="73">
        <v>3859.9339499999996</v>
      </c>
      <c r="F31" s="73">
        <v>4253.6940500000001</v>
      </c>
      <c r="G31" s="73">
        <v>3843.6585067815327</v>
      </c>
      <c r="H31" s="72">
        <v>4043.1774360817599</v>
      </c>
    </row>
    <row r="32" spans="1:9">
      <c r="B32" s="1" t="s">
        <v>116</v>
      </c>
      <c r="C32" s="72">
        <v>574.57907999999998</v>
      </c>
      <c r="D32" s="73">
        <v>678.77207999999996</v>
      </c>
      <c r="E32" s="73">
        <v>587.34664999999995</v>
      </c>
      <c r="F32" s="73">
        <v>676.47894999999994</v>
      </c>
      <c r="G32" s="73">
        <v>753.95233436304386</v>
      </c>
      <c r="H32" s="72">
        <v>764.96569308725213</v>
      </c>
    </row>
    <row r="33" spans="1:9">
      <c r="B33" s="1" t="s">
        <v>117</v>
      </c>
      <c r="C33" s="72">
        <v>465.11010000000005</v>
      </c>
      <c r="D33" s="73">
        <v>407.62182999999999</v>
      </c>
      <c r="E33" s="73">
        <v>416.67048999999997</v>
      </c>
      <c r="F33" s="73">
        <v>427.74802999999997</v>
      </c>
      <c r="G33" s="73">
        <v>450.79218707490742</v>
      </c>
      <c r="H33" s="72">
        <v>450.19488742703317</v>
      </c>
    </row>
    <row r="34" spans="1:9">
      <c r="B34" s="1" t="s">
        <v>137</v>
      </c>
      <c r="C34" s="72">
        <v>50.075900000000004</v>
      </c>
      <c r="D34" s="73">
        <v>62.46808</v>
      </c>
      <c r="E34" s="73">
        <v>62.121809999999996</v>
      </c>
      <c r="F34" s="73">
        <v>79.873040000000017</v>
      </c>
      <c r="G34" s="73">
        <v>74.917317997221872</v>
      </c>
      <c r="H34" s="72">
        <v>78.715813312976024</v>
      </c>
    </row>
    <row r="35" spans="1:9">
      <c r="B35" s="1" t="s">
        <v>9</v>
      </c>
      <c r="C35" s="72">
        <f>C30-SUM(C31:C34)</f>
        <v>118.42201999999816</v>
      </c>
      <c r="D35" s="73">
        <f t="shared" ref="D35:H35" si="3">D30-SUM(D31:D34)</f>
        <v>128.54833000000144</v>
      </c>
      <c r="E35" s="73">
        <f t="shared" si="3"/>
        <v>138.80738999999994</v>
      </c>
      <c r="F35" s="73">
        <f t="shared" si="3"/>
        <v>141.2542199999989</v>
      </c>
      <c r="G35" s="73">
        <f t="shared" si="3"/>
        <v>143.5050899152302</v>
      </c>
      <c r="H35" s="72">
        <f t="shared" si="3"/>
        <v>148.64239626580729</v>
      </c>
    </row>
    <row r="36" spans="1:9">
      <c r="C36" s="72"/>
      <c r="D36" s="73"/>
      <c r="E36" s="73"/>
      <c r="F36" s="73"/>
      <c r="G36" s="73"/>
      <c r="H36" s="72"/>
    </row>
    <row r="37" spans="1:9">
      <c r="A37" s="22" t="s">
        <v>118</v>
      </c>
      <c r="B37" s="74"/>
      <c r="C37" s="75">
        <v>3216.5278900000003</v>
      </c>
      <c r="D37" s="78">
        <v>3278.1303700000003</v>
      </c>
      <c r="E37" s="78">
        <v>3510.4981899999998</v>
      </c>
      <c r="F37" s="78">
        <v>3129.3598577704956</v>
      </c>
      <c r="G37" s="78">
        <v>3053.6401408604615</v>
      </c>
      <c r="H37" s="156">
        <v>2962.6940217296615</v>
      </c>
    </row>
    <row r="38" spans="1:9">
      <c r="B38" s="1" t="s">
        <v>119</v>
      </c>
      <c r="C38" s="72">
        <v>1384.4018500000002</v>
      </c>
      <c r="D38" s="73">
        <v>1501.74</v>
      </c>
      <c r="E38" s="73">
        <v>1497.8086600000001</v>
      </c>
      <c r="F38" s="73">
        <v>1389.7467699999997</v>
      </c>
      <c r="G38" s="73">
        <v>1213.098278329599</v>
      </c>
      <c r="H38" s="72">
        <v>1094.0326823115488</v>
      </c>
    </row>
    <row r="39" spans="1:9">
      <c r="B39" s="1" t="s">
        <v>120</v>
      </c>
      <c r="C39" s="72">
        <v>599.88297999999986</v>
      </c>
      <c r="D39" s="73">
        <v>584.20913000000007</v>
      </c>
      <c r="E39" s="73">
        <v>613.29685999999992</v>
      </c>
      <c r="F39" s="73">
        <v>596.68155999999999</v>
      </c>
      <c r="G39" s="73">
        <v>556.57331980930655</v>
      </c>
      <c r="H39" s="72">
        <v>568.05403596367296</v>
      </c>
    </row>
    <row r="40" spans="1:9">
      <c r="B40" s="1" t="s">
        <v>122</v>
      </c>
      <c r="C40" s="72">
        <v>356.77437000000003</v>
      </c>
      <c r="D40" s="73">
        <v>386.70970000000011</v>
      </c>
      <c r="E40" s="73">
        <v>572.54469999999992</v>
      </c>
      <c r="F40" s="73">
        <v>322.4981277704963</v>
      </c>
      <c r="G40" s="73">
        <v>426.15145269872056</v>
      </c>
      <c r="H40" s="72">
        <v>423.36974909122966</v>
      </c>
    </row>
    <row r="41" spans="1:9">
      <c r="B41" s="1" t="s">
        <v>121</v>
      </c>
      <c r="C41" s="72">
        <v>383.14352999999994</v>
      </c>
      <c r="D41" s="73">
        <v>356.73660000000007</v>
      </c>
      <c r="E41" s="73">
        <v>377.03136000000001</v>
      </c>
      <c r="F41" s="73">
        <v>345.74866000000003</v>
      </c>
      <c r="G41" s="73">
        <v>360.33561817505444</v>
      </c>
      <c r="H41" s="72">
        <v>369.16384082034324</v>
      </c>
    </row>
    <row r="42" spans="1:9">
      <c r="B42" s="1" t="s">
        <v>9</v>
      </c>
      <c r="C42" s="72">
        <f>C37-SUM(C38:C41)</f>
        <v>492.32516000000032</v>
      </c>
      <c r="D42" s="73">
        <f t="shared" ref="D42:H42" si="4">D37-SUM(D38:D41)</f>
        <v>448.73493999999982</v>
      </c>
      <c r="E42" s="73">
        <f t="shared" si="4"/>
        <v>449.81660999999986</v>
      </c>
      <c r="F42" s="73">
        <f t="shared" si="4"/>
        <v>474.68473999999924</v>
      </c>
      <c r="G42" s="73">
        <f t="shared" si="4"/>
        <v>497.48147184778054</v>
      </c>
      <c r="H42" s="72">
        <f t="shared" si="4"/>
        <v>508.07371354286715</v>
      </c>
    </row>
    <row r="43" spans="1:9" ht="6" customHeight="1" thickBot="1">
      <c r="D43" s="71"/>
      <c r="E43" s="71"/>
      <c r="F43" s="71"/>
      <c r="G43" s="71"/>
    </row>
    <row r="44" spans="1:9" ht="13.5" thickBot="1">
      <c r="A44" s="157" t="s">
        <v>123</v>
      </c>
      <c r="B44" s="158"/>
      <c r="C44" s="153">
        <f t="shared" ref="C44:H44" si="5">SUM(C9,C17,C30,C37)</f>
        <v>30687.258964814817</v>
      </c>
      <c r="D44" s="154">
        <f t="shared" si="5"/>
        <v>31296.014924127237</v>
      </c>
      <c r="E44" s="154">
        <f t="shared" si="5"/>
        <v>34122.413475000001</v>
      </c>
      <c r="F44" s="154">
        <f t="shared" si="5"/>
        <v>35555.331203271955</v>
      </c>
      <c r="G44" s="154">
        <f t="shared" si="5"/>
        <v>34932.690040973706</v>
      </c>
      <c r="H44" s="155">
        <f t="shared" si="5"/>
        <v>35655.539532939249</v>
      </c>
      <c r="I44" s="65"/>
    </row>
    <row r="45" spans="1:9" ht="17.25" customHeight="1">
      <c r="A45" s="6" t="s">
        <v>28</v>
      </c>
    </row>
    <row r="47" spans="1:9">
      <c r="C47" s="23"/>
      <c r="D47" s="23"/>
      <c r="E47" s="23"/>
      <c r="F47" s="23"/>
      <c r="G47" s="23"/>
      <c r="H47" s="23"/>
    </row>
  </sheetData>
  <phoneticPr fontId="0" type="noConversion"/>
  <printOptions horizontalCentered="1" verticalCentered="1"/>
  <pageMargins left="0.59055118110236227" right="0.59055118110236227" top="0.78740157480314965" bottom="0.78740157480314965" header="0" footer="0"/>
  <pageSetup paperSize="122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Prod</vt:lpstr>
      <vt:lpstr>Prod-Países</vt:lpstr>
      <vt:lpstr>Export</vt:lpstr>
      <vt:lpstr>Export (Form)</vt:lpstr>
      <vt:lpstr>Consu (Exp)</vt:lpstr>
      <vt:lpstr>PIS Cons</vt:lpstr>
      <vt:lpstr>PNM Cons</vt:lpstr>
      <vt:lpstr>'Consu (Exp)'!Área_de_impresión</vt:lpstr>
      <vt:lpstr>Export!Área_de_impresión</vt:lpstr>
      <vt:lpstr>'Export (Form)'!Área_de_impresión</vt:lpstr>
      <vt:lpstr>'PIS Cons'!Área_de_impresión</vt:lpstr>
      <vt:lpstr>'PNM Cons'!Área_de_impresión</vt:lpstr>
      <vt:lpstr>Prod!Área_de_impresión</vt:lpstr>
      <vt:lpstr>'Prod-Países'!Área_de_impresión</vt:lpstr>
    </vt:vector>
  </TitlesOfParts>
  <Manager/>
  <Company>ICAFE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maraya</dc:creator>
  <cp:keywords/>
  <dc:description/>
  <cp:lastModifiedBy>Marco Araya Molina</cp:lastModifiedBy>
  <cp:revision/>
  <cp:lastPrinted>2024-11-25T19:35:16Z</cp:lastPrinted>
  <dcterms:created xsi:type="dcterms:W3CDTF">2009-10-29T21:31:09Z</dcterms:created>
  <dcterms:modified xsi:type="dcterms:W3CDTF">2024-12-03T16:54:20Z</dcterms:modified>
  <cp:category/>
  <cp:contentStatus/>
</cp:coreProperties>
</file>